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ABINETE\Termo de Referencia\TR Diversos 2024\TR Central de Gás\Planilha de Custo e Formação de Preços\"/>
    </mc:Choice>
  </mc:AlternateContent>
  <bookViews>
    <workbookView xWindow="120" yWindow="15" windowWidth="18960" windowHeight="11325"/>
  </bookViews>
  <sheets>
    <sheet name="PCFP" sheetId="1" r:id="rId1"/>
    <sheet name="BDI" sheetId="2" r:id="rId2"/>
    <sheet name="CRONOGRAMA" sheetId="3" r:id="rId3"/>
  </sheets>
  <calcPr calcId="162913"/>
</workbook>
</file>

<file path=xl/calcChain.xml><?xml version="1.0" encoding="utf-8"?>
<calcChain xmlns="http://schemas.openxmlformats.org/spreadsheetml/2006/main">
  <c r="G27" i="1" l="1"/>
  <c r="G26" i="1"/>
  <c r="D16" i="3" l="1"/>
  <c r="C16" i="3"/>
  <c r="G34" i="1"/>
  <c r="G33" i="1"/>
  <c r="G25" i="1"/>
  <c r="G28" i="1" s="1"/>
  <c r="F10" i="3" s="1"/>
  <c r="G10" i="3" s="1"/>
  <c r="B15" i="3"/>
  <c r="B14" i="3"/>
  <c r="B13" i="3"/>
  <c r="B12" i="3"/>
  <c r="B11" i="3"/>
  <c r="B10" i="3"/>
  <c r="B9" i="3"/>
  <c r="B8" i="3"/>
  <c r="B7" i="3"/>
  <c r="B6" i="3"/>
  <c r="D17" i="3" l="1"/>
  <c r="D18" i="3" s="1"/>
  <c r="E62" i="1"/>
  <c r="G59" i="1" l="1"/>
  <c r="G58" i="1"/>
  <c r="G55" i="1"/>
  <c r="G54" i="1"/>
  <c r="G53" i="1"/>
  <c r="G38" i="1"/>
  <c r="G39" i="1"/>
  <c r="G37" i="1"/>
  <c r="G50" i="1"/>
  <c r="G49" i="1"/>
  <c r="G48" i="1"/>
  <c r="G47" i="1"/>
  <c r="G46" i="1"/>
  <c r="G43" i="1"/>
  <c r="G31" i="1"/>
  <c r="G30" i="1"/>
  <c r="G32" i="1"/>
  <c r="G22" i="1"/>
  <c r="G21" i="1"/>
  <c r="G60" i="1" l="1"/>
  <c r="F15" i="3" s="1"/>
  <c r="G15" i="3" s="1"/>
  <c r="G51" i="1"/>
  <c r="F13" i="3" s="1"/>
  <c r="G13" i="3" s="1"/>
  <c r="G56" i="1"/>
  <c r="F14" i="3" s="1"/>
  <c r="G14" i="3" s="1"/>
  <c r="G35" i="1"/>
  <c r="G44" i="1"/>
  <c r="F12" i="3" s="1"/>
  <c r="G12" i="3" s="1"/>
  <c r="G20" i="1"/>
  <c r="G19" i="1"/>
  <c r="G23" i="1" s="1"/>
  <c r="F9" i="3" s="1"/>
  <c r="G9" i="3" s="1"/>
  <c r="G16" i="1"/>
  <c r="G15" i="1"/>
  <c r="G14" i="1"/>
  <c r="G8" i="1"/>
  <c r="G11" i="1"/>
  <c r="G12" i="1" s="1"/>
  <c r="F7" i="3" s="1"/>
  <c r="G7" i="3" s="1"/>
  <c r="G7" i="1"/>
  <c r="G6" i="1"/>
  <c r="E11" i="3" l="1"/>
  <c r="F11" i="3"/>
  <c r="G11" i="3" s="1"/>
  <c r="G9" i="1"/>
  <c r="G17" i="1"/>
  <c r="F8" i="3" s="1"/>
  <c r="G8" i="3" s="1"/>
  <c r="E14" i="3"/>
  <c r="E10" i="3"/>
  <c r="E15" i="3"/>
  <c r="E7" i="3"/>
  <c r="E13" i="3"/>
  <c r="E12" i="3"/>
  <c r="G61" i="1" l="1"/>
  <c r="F6" i="3"/>
  <c r="E9" i="3"/>
  <c r="E6" i="3"/>
  <c r="E8" i="3"/>
  <c r="C17" i="3"/>
  <c r="C18" i="3" s="1"/>
  <c r="F16" i="3" l="1"/>
  <c r="G16" i="3" s="1"/>
  <c r="G6" i="3"/>
  <c r="G62" i="1"/>
  <c r="G63" i="1" s="1"/>
  <c r="E16" i="3"/>
  <c r="F17" i="3"/>
  <c r="G17" i="3" s="1"/>
  <c r="C19" i="3"/>
  <c r="D19" i="3" s="1"/>
  <c r="F18" i="3" l="1"/>
  <c r="E17" i="3"/>
  <c r="E18" i="3" s="1"/>
  <c r="E19" i="3" l="1"/>
  <c r="G18" i="3"/>
</calcChain>
</file>

<file path=xl/sharedStrings.xml><?xml version="1.0" encoding="utf-8"?>
<sst xmlns="http://schemas.openxmlformats.org/spreadsheetml/2006/main" count="246" uniqueCount="181">
  <si>
    <r>
      <rPr>
        <sz val="10"/>
        <rFont val="Times New Roman"/>
        <family val="1"/>
      </rPr>
      <t>Item</t>
    </r>
  </si>
  <si>
    <r>
      <rPr>
        <sz val="10"/>
        <rFont val="Times New Roman"/>
        <family val="1"/>
      </rPr>
      <t>Descrição</t>
    </r>
  </si>
  <si>
    <r>
      <rPr>
        <sz val="10"/>
        <rFont val="Times New Roman"/>
        <family val="1"/>
      </rPr>
      <t>Unid</t>
    </r>
  </si>
  <si>
    <r>
      <rPr>
        <sz val="10"/>
        <rFont val="Times New Roman"/>
        <family val="1"/>
      </rPr>
      <t>Quant</t>
    </r>
  </si>
  <si>
    <r>
      <rPr>
        <sz val="10"/>
        <rFont val="Times New Roman"/>
        <family val="1"/>
      </rPr>
      <t>M3</t>
    </r>
  </si>
  <si>
    <r>
      <rPr>
        <sz val="10"/>
        <rFont val="Times New Roman"/>
        <family val="1"/>
      </rPr>
      <t>M2</t>
    </r>
  </si>
  <si>
    <t>Planilha de Custos e Formnação de Preços - Prestação de serviços de engenharia para a instalação de uma nova Central de Gás GLP, não aflorada (enterrada) e serviços acessórios de redes para condução do gás, chaves  e controles, para atender o novo restaurante do Bloco "U" da Esplanada dos Ministérios, Brasília/DF.</t>
  </si>
  <si>
    <t>1.1</t>
  </si>
  <si>
    <t>1.2</t>
  </si>
  <si>
    <t>Hs</t>
  </si>
  <si>
    <t>Unit.</t>
  </si>
  <si>
    <t>Total</t>
  </si>
  <si>
    <t>Preços (R$)</t>
  </si>
  <si>
    <t>2.1</t>
  </si>
  <si>
    <t>ART_CREA_DF</t>
  </si>
  <si>
    <t>Mês</t>
  </si>
  <si>
    <t>Taxa</t>
  </si>
  <si>
    <t>https://www.creadf.org.br/valores-taxas</t>
  </si>
  <si>
    <t>SERVIÇOS TÉCNICOS INICIAIS</t>
  </si>
  <si>
    <t>1.3</t>
  </si>
  <si>
    <r>
      <t>ADMINISTRAÇÃO LOCAL</t>
    </r>
    <r>
      <rPr>
        <sz val="10"/>
        <rFont val="Times New Roman"/>
        <family val="1"/>
      </rPr>
      <t/>
    </r>
  </si>
  <si>
    <t xml:space="preserve">ESCAVAÇÃO     MANUAL     DE     VALAS. </t>
  </si>
  <si>
    <t>SERVIÇOS PRELIMINARES</t>
  </si>
  <si>
    <t>3.1</t>
  </si>
  <si>
    <t>3.2</t>
  </si>
  <si>
    <t>3.3</t>
  </si>
  <si>
    <t>TRANPORTE  DO TANQUE  P-1000 - DESCARTE</t>
  </si>
  <si>
    <t xml:space="preserve">REATERRO  MANUAL  DE  VALAS  COM COMPACTAÇÃO MECANIZADA. </t>
  </si>
  <si>
    <t>M³</t>
  </si>
  <si>
    <t>Unid</t>
  </si>
  <si>
    <t>CANTEIRO DE OBRAS</t>
  </si>
  <si>
    <t>TAPUME    DE   CHAPA   DE   MADEIRA COMPENSADA, E= 6MM, COM PINTURA A CAL E  REAPROVEITAMENTO DE 2X</t>
  </si>
  <si>
    <t>M²</t>
  </si>
  <si>
    <t>Total do Item 1</t>
  </si>
  <si>
    <t>Total do Item 2</t>
  </si>
  <si>
    <t>4.1</t>
  </si>
  <si>
    <t>4.2</t>
  </si>
  <si>
    <t>4.3</t>
  </si>
  <si>
    <t>4.4</t>
  </si>
  <si>
    <t>Total do Item 3</t>
  </si>
  <si>
    <t>Total do Item 4</t>
  </si>
  <si>
    <t>5.1</t>
  </si>
  <si>
    <t>ATERRO COM  AREIA  COM ADENSAMENTO HIDRAULICO</t>
  </si>
  <si>
    <t>MOVIMENTO DE TERRA</t>
  </si>
  <si>
    <t>Total do Item 5</t>
  </si>
  <si>
    <t>FUNDAÇÕES E ESTRUTURAS</t>
  </si>
  <si>
    <t>6.1</t>
  </si>
  <si>
    <t>6.2</t>
  </si>
  <si>
    <t>CONCRETAGEM  DE  RADIER,  PISO  OU LAJE SOBRE SOLO, FCK 30 MPA, PARA ESPESSURA DE 10 CM - LANÇAMENTO, ADENSAMENTO E ACABAMENTO. AF_09/2017</t>
  </si>
  <si>
    <t>Total do Item 6</t>
  </si>
  <si>
    <t xml:space="preserve">ARMAÇÃO DE LAJE DE UMA ESTRUTURA CONVENCIONAL DE CONCRETO ARMADO EM UMA EDIFICAÇÃO TÉRREA OU SOBRADO UTILIZANDO AÇO CA-50 DE 10,0 MM </t>
  </si>
  <si>
    <t>6.3</t>
  </si>
  <si>
    <t>Kg</t>
  </si>
  <si>
    <t>INSTALAÇÕES ESPECIAIS</t>
  </si>
  <si>
    <t>7.1</t>
  </si>
  <si>
    <t>7.2</t>
  </si>
  <si>
    <t>7.3</t>
  </si>
  <si>
    <t>FORNECIMENTO DE TANQUE P1000.</t>
  </si>
  <si>
    <t>QUADRO DE REGULADORES DE GÁS, KIT CENTRAL, FORNECIMENTO E INSTALAÇÃO</t>
  </si>
  <si>
    <t>Cj</t>
  </si>
  <si>
    <t>Total do Item 7</t>
  </si>
  <si>
    <t>ACESSORIOS PARA TANQUE P-1000 - FORNECIMENTO E INSTALAÇÃO</t>
  </si>
  <si>
    <t>ATERRAMENTO  SPDA  PARA CENTRAL DE  GLP COM  MASTRO  E BASE PARA RAIO E MALHA DE ATERRAMENTO - FORNECIMENTO E INSTALAÇÃO</t>
  </si>
  <si>
    <t>7.4</t>
  </si>
  <si>
    <t>7.5</t>
  </si>
  <si>
    <t>CONCRETO USINADO FCK=25MPA PARA ELEMENTOS PREMOLDADOS</t>
  </si>
  <si>
    <t>GUINDASTE HIDRÁULICO, CAPACIDADE MÁXIMA DE CARGA 6500 KG, MOMENTO MÁXIMO  DE CARGA 5,8 TM, ALCANCE MÁXIMO HORIZONTAL 7,60 M, INCLUSIVE CAMINHÃO TOCO PBT 9.700 KG, POTÊNCIA DE 160 CV - CHP</t>
  </si>
  <si>
    <t>CHP</t>
  </si>
  <si>
    <t>CAMADA  HORIZONTAL  DRENANTE  C/ PEDRA BRITADA 1 E 2  E=10 CM</t>
  </si>
  <si>
    <t>ALAMBRADO    EM    TUBOS    DE   ACO GALVANIZADO,    COM   COSTURA,   DIN 2440,   DIAMETRO   2",   ALTURA  1,2M, FIXADOS  A  CADA  2M EM BLOCOS DE CONCRETO,   COM   TELA   DE   ARAME GALVANIZADO   REVESTIDO  COM  PVC, FIO 12 BWG E MALHA 7,5X7,5CM</t>
  </si>
  <si>
    <t>8.1</t>
  </si>
  <si>
    <t>8.2</t>
  </si>
  <si>
    <t>8.3</t>
  </si>
  <si>
    <t>URBANIZAÇÃO/INSTALAÇÕES/DISPOSITIVOS DE SEGURANÇA</t>
  </si>
  <si>
    <t>8.4</t>
  </si>
  <si>
    <t>Total do Item 8</t>
  </si>
  <si>
    <t>7.6</t>
  </si>
  <si>
    <t>M</t>
  </si>
  <si>
    <t>FORNECIMENTO E INSTALAÇÃO DE REDE DE GLP, DA CENTRAL AO RESTUARNATE, EM TUBO PEX 26 MM, PARTE ENTERRADA E PARTE AREA SUSPENSA</t>
  </si>
  <si>
    <t xml:space="preserve">SUBTOTAL </t>
  </si>
  <si>
    <t>BDI</t>
  </si>
  <si>
    <t>%</t>
  </si>
  <si>
    <t>SINAPI/CEF_DF_DEZ/23_JAN/24_INSUMO_00040818 - ENCARREGADO GERAL DE OBRAS (MENSALISTA) MES CR 3.740,88</t>
  </si>
  <si>
    <t>SINAPI/CEF_DF_DEZ/23_JAN/24_INSUMO_00000532 - AUXILIAR TECNICO / ASSISTENTE DE ENGENHARIA (HORISTA) H CR 29,56</t>
  </si>
  <si>
    <t>SINAPI/CEF_DF_DEZ/23_JAN/24_COMPOSIÇÃO_ 103689 - FORNECIMENTO E INSTALAÇÃO DE PLACA DE OBRA COM CHAPA GALVANIZADA E ESTRUTURA DE MADEIRA. AF_03/2022_PS M2 AS 312,49</t>
  </si>
  <si>
    <t>LIMPEZA FINAL DA OBRA</t>
  </si>
  <si>
    <t>CARGA E DESCARGA MECANIZADAS DE ENTULHO EM CAMINHAO BASCULANTE 6 M3</t>
  </si>
  <si>
    <t>Total do Item 9</t>
  </si>
  <si>
    <t>9.1</t>
  </si>
  <si>
    <t>9.2</t>
  </si>
  <si>
    <t>6.4</t>
  </si>
  <si>
    <t>Unid.</t>
  </si>
  <si>
    <t>ENSAIO  DE ABATIMENTO DO TRONCO DE CONE</t>
  </si>
  <si>
    <t>6.5</t>
  </si>
  <si>
    <t>SERVIÇOS COMPLEMENTARES/TESTES</t>
  </si>
  <si>
    <t xml:space="preserve"> PROJETO "AS BUILT"</t>
  </si>
  <si>
    <t>TESTE HIDROSTÁTICO/ESTANQUEIDADE EM TUBULAÇÕES E CILINDROS DE GLP, FORNECIMENTO, EXECUÇÃO COM EMISSÃO DE LAUDO.</t>
  </si>
  <si>
    <t>CALIBRAÇÃO      DE      VALVULAS      DE SEGURANÇA    E    MANOMETROS    COM FORNECIMENTO   DE LAUDO TÉCNICO.</t>
  </si>
  <si>
    <t>9.3</t>
  </si>
  <si>
    <t>10.1</t>
  </si>
  <si>
    <t>10.2</t>
  </si>
  <si>
    <t>Total do Item 10</t>
  </si>
  <si>
    <t>TOTAL GERAL</t>
  </si>
  <si>
    <t>ENCARREGADO DE OBRAS</t>
  </si>
  <si>
    <t>SINAPI/CEF_DF_DEZ/23_JAN/24_COMPOSIÇÃO_ 98458 - TAPUME COM COMPENSADO DE MADEIRA. AF_05/2018 M2 CR 159,68</t>
  </si>
  <si>
    <t>https://produto.mercadolivre.com.br/MLB-3461097994-placa-sinalizaco-indicativa-atenco-obras-a1-84-x-60-cm-a-_JM?matt_tool=14804773&amp;matt_word=&amp;matt_source=google&amp;matt_campaign_id=14302215543&amp;matt_ad_group_id=130580035590&amp;matt_match_type=&amp;matt_network=g&amp;matt_device=c&amp;matt_creative=542969737626&amp;matt_keyword=&amp;matt_ad_position=&amp;matt_ad_type=pla&amp;matt_merchant_id=385920718&amp;matt_product_id=MLB3461097994&amp;matt_product_partition_id=2268051758590&amp;matt_target_id=aud-1966009190540:pla-2268051758590&amp;cq_src=google_ads&amp;cq_cmp=14302215543&amp;cq_net=g&amp;cq_plt=gp&amp;cq_med=pla&amp;gad_source=1&amp;gclid=Cj0KCQiAoKeuBhCoARIsAB4Wxtd7jqnVq-aXxp4hf-TyAwjr1IIP-zYaRkqlDCmQ6gIgmyN69jznve8aAnXqEALw_wcB</t>
  </si>
  <si>
    <t>SINAPI/CEF_DF_DEZ/23_JAN/24_COMPOSIÇÃO_93358 - ESCAVAÇÃO MANUAL DE VALA COM PROFUNDIDADE MENOR OU IGUAL A 1,30 M. AF_ M3 C 89,76 02/2021</t>
  </si>
  <si>
    <t>Km</t>
  </si>
  <si>
    <t>Cotação mercado Brasília_DF</t>
  </si>
  <si>
    <t>SINAPI/CEF_DF_DEZ/23_JAN/24_COMPOSIÇÃO_93382 - REATERRO MANUAL DE VALAS, COM COMPACTADOR DE SOLOS DE PERCUSSÃO. AF_08/2023 M3 AS 26,00</t>
  </si>
  <si>
    <t>SINAPI/CEF_DF_DEZ/23_JAN/24_COMPOSIÇÃO_97089 - ARMAÇÃO PARA EXECUÇÃO DE RADIER, PISO DE CONCRETO OU LAJE SOBRE SOLO, COM USO DE TELA Q-113. AF_09/2021 KG CR 12,86</t>
  </si>
  <si>
    <t>SINAPI/CEF_DF_DEZ/23_JAN/24_COMPOSIÇÃO_97096 - CONCRETAGEM DE RADIER, PISO DE CONCRETO OU LAJE SOBRE SOLO, FCK 30 MPA - LANÇAMENTO, ADENSAMENTO E ACABAMENTO. AF_09/2021 M3 AS 581,64</t>
  </si>
  <si>
    <t>SINAPI/CEF_DF_DEZ/23_JAN/24_COMPOSIÇÃO_102476  - CONCRETO FCK = 25MPA, TRAÇO 1:2,2:2,5 (EM MASSA SECA DE CIMENTO/ AREIA MÉDIA/ SEIXO ROLADO) - PREPARO MECÂNICO COM BETONEIRA 400 L . AF_05/2021  M3 CR 804,80</t>
  </si>
  <si>
    <t>SINAPI/CEF_DF_DEZ/23_JAN/24_COMPOSIÇÃO_101621 - PREPARO DE FUNDO DE VALA COM LARGURA MAIOR OU IGUAL A 1,5 M E MENOR QUE 2,5 M, COM CAMADA DE BRITA, LANÇAMENTO MANUAL. AF_08/2020  M3 AS 361,36</t>
  </si>
  <si>
    <t>SINAPI/CEF_DF_DEZ/23_JAN/24_COMPOSIÇÃO_102364  - ALAMBRADO PARA QUADRA POLIESPORTIVA, ESTRUTURADO POR TUBOS DE ACO GALVANIZADO, (MONTANTES COM DIAMETRO 2", TRAVESSAS E ESCORAS COM DIÂMETRO 1 ¼), COM TELA DE ARAME GALVANIZADO, FIO 10 BWG E MALHA QUADRADA 5X5Cm M2 AS 188,71</t>
  </si>
  <si>
    <t>SINAPI/CEF_DF_DEZ/23_JAN/24_COMPOSIÇÃO_100759  - PINTURA COM TINTA ALQUÍDICA DE ACABAMENTO (ESMALTE SINTÉTICO BRILHANTE ) PULVERIZADA SOBRE SUPERFÍCIES METÁLICAS (EXCETO PERFIL) EXECUTADO EM OBRA (02 DEMÃOS). AF_01/2020_PE  M2 C 52,88</t>
  </si>
  <si>
    <t>PINTURA PULVERIZADA ESMALTE SINTÉTICO, COR AMARELA</t>
  </si>
  <si>
    <t>SINAPI/CEF_DF_DEZ/23_JAN/24_COMPOSIÇÃO_101909 - EXTINTOR DE INCÊNDIO PORTÁTIL COM CARGA DE PQS DE 6 KG, CLASSE BC - FORNECIMENTO E INSTALAÇÃO. AF_10/2020_PE  UN AS 250,20</t>
  </si>
  <si>
    <t>8.5</t>
  </si>
  <si>
    <t>Undi</t>
  </si>
  <si>
    <t xml:space="preserve">FORNECIMENTO E INSTALAÇÃO de CONJUNTO DE EXTINTOR ABC/PQS, 6 KG, </t>
  </si>
  <si>
    <t>SINAPI/CEF_DF_DEZ/23_JAN/24_COMPOSIÇÃO_100793  - TUBO, PEX, MULTICAMADA, DN 26, INSTALADO EM IMPLANTAÇÃO DE INSTALAÇÕES DE GÁS - FORNECIMENTO E INSTALAÇÃO. AF_01/2020  M AS 33,93</t>
  </si>
  <si>
    <t>SINAPI/CEF_DF_DEZ/23_JAN/24_COMPOSIÇÃO_100981 - CARGA, MANOBRA E DESCARGA DE ENTULHO EM CAMINHÃO BASCULANTE 6 M³ - CARGA COM ESCAVADEIRA HIDRÁULICA (CAÇAMBA DE 0,80 M³ / 111 HP) E DESCARGA LIVRE (UNIDADE: M3). AF_07/2020 M3 AS 9,41</t>
  </si>
  <si>
    <t>LIMPEZA FINAL DA OBRA - AJUDANTE GERAL</t>
  </si>
  <si>
    <t>SINAPI/CEF_DF_DEZ/23_JAN/24_INSUMO_00002707 - ENGENHEIRO CIVIL DE OBRA PLENO (HORISTA) H CR 126,81</t>
  </si>
  <si>
    <t>SINAPI/CEF_DF_DEZ/23_JAN/24_INSUMO_00006111 - SERVENTE DE OBRAS (HORISTA) H C 13,74</t>
  </si>
  <si>
    <t>PLANILHA DE COMPOSIÇÃO DO BDI</t>
  </si>
  <si>
    <t>FÓRMULA DO CÁLCULO DO BDI</t>
  </si>
  <si>
    <t>BDI = { [ (1 + AC + R + S + G) (1 + DF) (1 + L) ] / (1 - T) } - 1</t>
  </si>
  <si>
    <t>BDI para serviços:</t>
  </si>
  <si>
    <t>AC = Taxa de rateio da administração central e custos indiretos</t>
  </si>
  <si>
    <t>R = Taxa de riscos e imprevistos do empreendimento</t>
  </si>
  <si>
    <t>SG = Taxa de seguros e garantias do empreendimento</t>
  </si>
  <si>
    <t>DF = Taxa das despesas financeiras</t>
  </si>
  <si>
    <t>L = Taxa de lucro</t>
  </si>
  <si>
    <t>T = Taxa de tributos</t>
  </si>
  <si>
    <t>Tributos para Serviços</t>
  </si>
  <si>
    <t>ISS</t>
  </si>
  <si>
    <t>PIS</t>
  </si>
  <si>
    <t>COFINS</t>
  </si>
  <si>
    <t>CPRB (Opção de folha não desonerada)</t>
  </si>
  <si>
    <t>OBS: A empresa deverá apresentar o cálculo do BDI de acordo com os limites mínimos e máximos dos quartis constantes das páginas nº 1 e 2 do Acórdão do TCU nº 2622/2013 - Plenário.</t>
  </si>
  <si>
    <t>Acórdão n. 1.425/2007 – Plenário</t>
  </si>
  <si>
    <t>FONTE DE PREÇOS</t>
  </si>
  <si>
    <t>Item</t>
  </si>
  <si>
    <t>Descrição/Especificação</t>
  </si>
  <si>
    <t>Mês/dia</t>
  </si>
  <si>
    <t>Total (R$)</t>
  </si>
  <si>
    <t>1º</t>
  </si>
  <si>
    <t>2º</t>
  </si>
  <si>
    <t>3º</t>
  </si>
  <si>
    <t>TOTAL GERAL MENSAL</t>
  </si>
  <si>
    <t>TOTAL GERAL MENSAL ACUMULADO</t>
  </si>
  <si>
    <t>Cronograma Físico Financeiro - Prestação de serviços de engenharia para a instalação de uma nova Central de Gás GLP, não aflorada (enterrada) e serviços acessórios de redes para condução do gás, chaves  e controles, para atender o novo restaurante do Bloco "U" da Esplanada dos Ministérios, Brasília/DF.</t>
  </si>
  <si>
    <t>TOTAL</t>
  </si>
  <si>
    <t>CRONOGRAMA FISICO FINANCEIRO</t>
  </si>
  <si>
    <t>SINAPI/CEF_DF_DEZ/23_JAN/24_COMPOSIÇÃO_94319 - ATERRO MANUAL DE VALAS COM SOLO ARGILO-ARENOSO. AF_08/2023 M3 AS 76,70</t>
  </si>
  <si>
    <t>BDI (20,00%)</t>
  </si>
  <si>
    <t>Mercado Brasília_Internet</t>
  </si>
  <si>
    <t>Preços disposto em proposta de prestador privado encaminhado ao Órgão</t>
  </si>
  <si>
    <t>BDI - Acórdão do TCU nº 2622/2013 - Plenário.</t>
  </si>
  <si>
    <t xml:space="preserve"> 13794/ORSE Laudo de Vistoria e ART com execução de teste de estanqueidade de gás com emissão de laudo técnico, exclusive deslocamento de equipe técnica</t>
  </si>
  <si>
    <t>5.2</t>
  </si>
  <si>
    <t xml:space="preserve">FORNECIMENTO DE AREIA </t>
  </si>
  <si>
    <t>SINAPI/CEF_DF_DEZ/23_JAN/24_INSUMO_00000366 - AREIA FINA - POSTO JAZIDA/FORNECEDOR (RETIRADO NA JAZIDA, SEM TRANSPORTE) M3 C 180,00</t>
  </si>
  <si>
    <t>5.3</t>
  </si>
  <si>
    <t>97916 TRANSPORTE COM CAMINHÃO BASCULANTE DE 6 M³, EM VIA URBANA EM LEITO NATURAL (UNIDADE: TXKM). AF_07/2020 TXKM AS 2,53</t>
  </si>
  <si>
    <t>TRANSPORTE DE AREIA - DTM 60 KM</t>
  </si>
  <si>
    <t>Svço</t>
  </si>
  <si>
    <t>CAIXA DE INCÊNDIO/ABRIGO PARA EXTINTOR, SOBREPOR, EM CHAPA DE AÇO - 90X60X17 CM - INSCRIÇÃO "INCÊNDIO" - PINTURA ELETROSTÁTICA VERMELHA</t>
  </si>
  <si>
    <t>7.7</t>
  </si>
  <si>
    <t>PINTURA MAUAL ESMALTE SINTÉTICO, COR AMARELA</t>
  </si>
  <si>
    <t>ML</t>
  </si>
  <si>
    <t>100748 PINTURA COM TINTA ALQUÍDICA DE ACABAMENTO (ESMALTE SINTÉTICO FOSCO) LICADA A ROLO OU PINCEL SOBRE PERFIL METÁLICO EXECUTADO EM FÁBRICA (POR DEMÃO). AF_01/2020 AP M2 CR 12,27</t>
  </si>
  <si>
    <t>ELABORAÇÃO DO PROJETO EXECUTIVO</t>
  </si>
  <si>
    <t>APROVAÇÃO CBMDF - AUXILIAR TÉCNICO / ASSISTENTE DE ENGENHARIA</t>
  </si>
  <si>
    <t>PLACA  DE  OBRA  EM CHAPA DE AÇO GALVANIZADO</t>
  </si>
  <si>
    <t>SINALIZAÇÃO DE AVISO EM PLACAS DE ADVERTÊNCIA REMOVÍVEIS</t>
  </si>
  <si>
    <t xml:space="preserve">REMOÇÃO MECANIZADA DO  TANQUE  P-1000 - CAMINHÃO MUNCK </t>
  </si>
  <si>
    <t>ENSAIO DE RESISTENCIA A COMPRESSÃO SIMPLES - CONCRETO</t>
  </si>
  <si>
    <t>SINAPI/CEF_DF_DEZ/23_JAN/24_INSUMO_00020963 - CAIXA DE INCENDIO/ABRIGO PARA MANGUEIRA, DE SOBREPOR/EXTERNA, COM 90 X 60 X 17 CM, EM CHAPA DE ACO, PORTA COM VENTILACAO, VISOR COM A INSCRICAO "INCENDIO", SUPORTE/CESTA INTERNA PARA A MANGUEIRA, PINTURA ELETROSTATICA VERMELHA UN 354,26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</si>
</sst>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0.0000"/>
  </numFmts>
  <fonts count="13" x14ac:knownFonts="1">
    <font>
      <sz val="10"/>
      <color rgb="FF000000"/>
      <name val="Times New Roman"/>
      <charset val="204"/>
    </font>
    <font>
      <sz val="10"/>
      <name val="Times New Roman"/>
    </font>
    <font>
      <sz val="10"/>
      <color rgb="FF000000"/>
      <name val="Times New Roman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u/>
      <sz val="10"/>
      <color theme="1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charset val="204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89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0" fontId="9" fillId="0" borderId="1" xfId="0" applyNumberFormat="1" applyFont="1" applyBorder="1" applyAlignment="1">
      <alignment vertical="center"/>
    </xf>
    <xf numFmtId="0" fontId="10" fillId="0" borderId="0" xfId="0" applyFont="1" applyFill="1" applyBorder="1" applyAlignment="1">
      <alignment horizontal="left" vertical="top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vertical="center"/>
    </xf>
    <xf numFmtId="0" fontId="1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10" fontId="0" fillId="0" borderId="1" xfId="0" applyNumberForma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0" fillId="0" borderId="0" xfId="0" applyNumberFormat="1" applyFill="1" applyBorder="1" applyAlignment="1">
      <alignment horizontal="left" vertical="top"/>
    </xf>
    <xf numFmtId="0" fontId="10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9" fontId="10" fillId="3" borderId="1" xfId="2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/>
    <xf numFmtId="4" fontId="12" fillId="3" borderId="1" xfId="0" applyNumberFormat="1" applyFont="1" applyFill="1" applyBorder="1" applyAlignment="1">
      <alignment horizontal="center" vertical="center" wrapText="1"/>
    </xf>
    <xf numFmtId="4" fontId="10" fillId="3" borderId="0" xfId="0" applyNumberFormat="1" applyFont="1" applyFill="1"/>
    <xf numFmtId="10" fontId="0" fillId="0" borderId="0" xfId="0" applyNumberFormat="1" applyFill="1" applyBorder="1" applyAlignment="1">
      <alignment horizontal="left" vertical="top"/>
    </xf>
    <xf numFmtId="2" fontId="0" fillId="0" borderId="0" xfId="2" applyNumberFormat="1" applyFont="1" applyFill="1" applyBorder="1" applyAlignment="1">
      <alignment horizontal="left" vertical="top"/>
    </xf>
    <xf numFmtId="174" fontId="0" fillId="0" borderId="0" xfId="0" applyNumberFormat="1" applyFill="1" applyBorder="1" applyAlignment="1">
      <alignment horizontal="left" vertical="top"/>
    </xf>
    <xf numFmtId="9" fontId="0" fillId="0" borderId="0" xfId="2" quotePrefix="1" applyFont="1" applyFill="1" applyBorder="1" applyAlignment="1">
      <alignment horizontal="left" vertical="top"/>
    </xf>
    <xf numFmtId="10" fontId="10" fillId="0" borderId="1" xfId="2" applyNumberFormat="1" applyFont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left" vertical="top"/>
    </xf>
    <xf numFmtId="4" fontId="10" fillId="3" borderId="1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right" vertical="center" wrapText="1"/>
    </xf>
    <xf numFmtId="0" fontId="6" fillId="0" borderId="1" xfId="1" applyFill="1" applyBorder="1" applyAlignment="1">
      <alignment horizontal="left" vertical="center"/>
    </xf>
  </cellXfs>
  <cellStyles count="3">
    <cellStyle name="Hiperlink" xfId="1" builtinId="8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readf.org.br/valores-taxa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topLeftCell="A96" zoomScale="150" zoomScaleNormal="150" workbookViewId="0">
      <selection activeCell="B101" sqref="B101:G101"/>
    </sheetView>
  </sheetViews>
  <sheetFormatPr defaultRowHeight="12.75" x14ac:dyDescent="0.2"/>
  <cols>
    <col min="1" max="1" width="4.83203125" style="1" customWidth="1"/>
    <col min="2" max="2" width="20.83203125" customWidth="1"/>
    <col min="3" max="3" width="59.5" customWidth="1"/>
    <col min="4" max="4" width="6" customWidth="1"/>
    <col min="5" max="5" width="7.6640625" customWidth="1"/>
    <col min="6" max="6" width="11.83203125" customWidth="1"/>
    <col min="7" max="7" width="12" customWidth="1"/>
  </cols>
  <sheetData>
    <row r="1" spans="1:7" ht="53.25" customHeight="1" x14ac:dyDescent="0.2">
      <c r="A1" s="22" t="s">
        <v>6</v>
      </c>
      <c r="B1" s="22"/>
      <c r="C1" s="22"/>
      <c r="D1" s="22"/>
      <c r="E1" s="22"/>
      <c r="F1" s="22"/>
      <c r="G1" s="22"/>
    </row>
    <row r="2" spans="1:7" ht="12.95" customHeight="1" x14ac:dyDescent="0.2">
      <c r="A2" s="23"/>
      <c r="B2" s="23"/>
      <c r="C2" s="23"/>
      <c r="D2" s="23"/>
      <c r="E2" s="23"/>
      <c r="F2" s="23"/>
      <c r="G2" s="23"/>
    </row>
    <row r="3" spans="1:7" ht="17.100000000000001" customHeight="1" x14ac:dyDescent="0.2">
      <c r="A3" s="17" t="s">
        <v>0</v>
      </c>
      <c r="B3" s="17" t="s">
        <v>1</v>
      </c>
      <c r="C3" s="17"/>
      <c r="D3" s="17" t="s">
        <v>2</v>
      </c>
      <c r="E3" s="17" t="s">
        <v>3</v>
      </c>
      <c r="F3" s="21" t="s">
        <v>12</v>
      </c>
      <c r="G3" s="24"/>
    </row>
    <row r="4" spans="1:7" ht="17.100000000000001" customHeight="1" x14ac:dyDescent="0.2">
      <c r="A4" s="17"/>
      <c r="B4" s="17"/>
      <c r="C4" s="17"/>
      <c r="D4" s="17"/>
      <c r="E4" s="17"/>
      <c r="F4" s="6" t="s">
        <v>10</v>
      </c>
      <c r="G4" s="6" t="s">
        <v>11</v>
      </c>
    </row>
    <row r="5" spans="1:7" x14ac:dyDescent="0.2">
      <c r="A5" s="25">
        <v>1</v>
      </c>
      <c r="B5" s="18" t="s">
        <v>18</v>
      </c>
      <c r="C5" s="18"/>
      <c r="D5" s="2"/>
      <c r="E5" s="26"/>
      <c r="F5" s="26"/>
      <c r="G5" s="26"/>
    </row>
    <row r="6" spans="1:7" x14ac:dyDescent="0.2">
      <c r="A6" s="6" t="s">
        <v>7</v>
      </c>
      <c r="B6" s="15" t="s">
        <v>174</v>
      </c>
      <c r="C6" s="19"/>
      <c r="D6" s="6" t="s">
        <v>9</v>
      </c>
      <c r="E6" s="27">
        <v>22</v>
      </c>
      <c r="F6" s="26">
        <v>126.81</v>
      </c>
      <c r="G6" s="26">
        <f>E6*F6</f>
        <v>2789.82</v>
      </c>
    </row>
    <row r="7" spans="1:7" ht="27.75" customHeight="1" x14ac:dyDescent="0.2">
      <c r="A7" s="5" t="s">
        <v>8</v>
      </c>
      <c r="B7" s="15" t="s">
        <v>175</v>
      </c>
      <c r="C7" s="15"/>
      <c r="D7" s="6" t="s">
        <v>9</v>
      </c>
      <c r="E7" s="27">
        <v>36</v>
      </c>
      <c r="F7" s="26">
        <v>29.56</v>
      </c>
      <c r="G7" s="26">
        <f>E7*F7</f>
        <v>1064.1599999999999</v>
      </c>
    </row>
    <row r="8" spans="1:7" x14ac:dyDescent="0.2">
      <c r="A8" s="5" t="s">
        <v>19</v>
      </c>
      <c r="B8" s="10" t="s">
        <v>14</v>
      </c>
      <c r="C8" s="10"/>
      <c r="D8" s="6" t="s">
        <v>16</v>
      </c>
      <c r="E8" s="28">
        <v>1</v>
      </c>
      <c r="F8" s="28">
        <v>262.55</v>
      </c>
      <c r="G8" s="26">
        <f>E8*F8</f>
        <v>262.55</v>
      </c>
    </row>
    <row r="9" spans="1:7" x14ac:dyDescent="0.2">
      <c r="A9" s="8"/>
      <c r="B9" s="14" t="s">
        <v>33</v>
      </c>
      <c r="C9" s="14"/>
      <c r="D9" s="8"/>
      <c r="E9" s="28"/>
      <c r="F9" s="28"/>
      <c r="G9" s="29">
        <f>SUM(G6:G8)</f>
        <v>4116.53</v>
      </c>
    </row>
    <row r="10" spans="1:7" x14ac:dyDescent="0.2">
      <c r="A10" s="7">
        <v>2</v>
      </c>
      <c r="B10" s="18" t="s">
        <v>20</v>
      </c>
      <c r="C10" s="30"/>
      <c r="D10" s="2"/>
      <c r="E10" s="28"/>
      <c r="F10" s="28"/>
      <c r="G10" s="26"/>
    </row>
    <row r="11" spans="1:7" x14ac:dyDescent="0.2">
      <c r="A11" s="5" t="s">
        <v>13</v>
      </c>
      <c r="B11" s="10" t="s">
        <v>103</v>
      </c>
      <c r="C11" s="19"/>
      <c r="D11" s="6" t="s">
        <v>15</v>
      </c>
      <c r="E11" s="27">
        <v>2.5</v>
      </c>
      <c r="F11" s="26">
        <v>3740.88</v>
      </c>
      <c r="G11" s="26">
        <f>E11*F11</f>
        <v>9352.2000000000007</v>
      </c>
    </row>
    <row r="12" spans="1:7" x14ac:dyDescent="0.2">
      <c r="A12" s="8"/>
      <c r="B12" s="14" t="s">
        <v>34</v>
      </c>
      <c r="C12" s="14"/>
      <c r="D12" s="8"/>
      <c r="E12" s="28"/>
      <c r="F12" s="28"/>
      <c r="G12" s="29">
        <f>SUM(G11:G11)</f>
        <v>9352.2000000000007</v>
      </c>
    </row>
    <row r="13" spans="1:7" x14ac:dyDescent="0.2">
      <c r="A13" s="7">
        <v>3</v>
      </c>
      <c r="B13" s="18" t="s">
        <v>30</v>
      </c>
      <c r="C13" s="18"/>
      <c r="D13" s="8"/>
      <c r="E13" s="28"/>
      <c r="F13" s="28"/>
      <c r="G13" s="26"/>
    </row>
    <row r="14" spans="1:7" x14ac:dyDescent="0.2">
      <c r="A14" s="5" t="s">
        <v>23</v>
      </c>
      <c r="B14" s="15" t="s">
        <v>176</v>
      </c>
      <c r="C14" s="15"/>
      <c r="D14" s="6" t="s">
        <v>32</v>
      </c>
      <c r="E14" s="27">
        <v>6</v>
      </c>
      <c r="F14" s="26">
        <v>312.49</v>
      </c>
      <c r="G14" s="26">
        <f>E14*F14</f>
        <v>1874.94</v>
      </c>
    </row>
    <row r="15" spans="1:7" ht="33.75" customHeight="1" x14ac:dyDescent="0.2">
      <c r="A15" s="5" t="s">
        <v>24</v>
      </c>
      <c r="B15" s="10" t="s">
        <v>31</v>
      </c>
      <c r="C15" s="10"/>
      <c r="D15" s="6" t="s">
        <v>32</v>
      </c>
      <c r="E15" s="27">
        <v>24</v>
      </c>
      <c r="F15" s="26">
        <v>159</v>
      </c>
      <c r="G15" s="26">
        <f>E15*F15</f>
        <v>3816</v>
      </c>
    </row>
    <row r="16" spans="1:7" ht="18.75" customHeight="1" x14ac:dyDescent="0.2">
      <c r="A16" s="5" t="s">
        <v>25</v>
      </c>
      <c r="B16" s="10" t="s">
        <v>177</v>
      </c>
      <c r="C16" s="10"/>
      <c r="D16" s="6" t="s">
        <v>29</v>
      </c>
      <c r="E16" s="27">
        <v>3</v>
      </c>
      <c r="F16" s="26">
        <v>122.3</v>
      </c>
      <c r="G16" s="26">
        <f>E16*F16</f>
        <v>366.9</v>
      </c>
    </row>
    <row r="17" spans="1:7" x14ac:dyDescent="0.2">
      <c r="A17" s="8"/>
      <c r="B17" s="14" t="s">
        <v>39</v>
      </c>
      <c r="C17" s="14"/>
      <c r="D17" s="8"/>
      <c r="E17" s="28"/>
      <c r="F17" s="28"/>
      <c r="G17" s="29">
        <f>SUM(G14:G16)</f>
        <v>6057.84</v>
      </c>
    </row>
    <row r="18" spans="1:7" x14ac:dyDescent="0.2">
      <c r="A18" s="7">
        <v>4</v>
      </c>
      <c r="B18" s="18" t="s">
        <v>22</v>
      </c>
      <c r="C18" s="30"/>
      <c r="D18" s="8"/>
      <c r="E18" s="28"/>
      <c r="F18" s="28"/>
      <c r="G18" s="26"/>
    </row>
    <row r="19" spans="1:7" x14ac:dyDescent="0.2">
      <c r="A19" s="5" t="s">
        <v>35</v>
      </c>
      <c r="B19" s="10" t="s">
        <v>21</v>
      </c>
      <c r="C19" s="19"/>
      <c r="D19" s="5" t="s">
        <v>28</v>
      </c>
      <c r="E19" s="27">
        <v>21</v>
      </c>
      <c r="F19" s="26">
        <v>89.76</v>
      </c>
      <c r="G19" s="26">
        <f>E19*F19</f>
        <v>1884.96</v>
      </c>
    </row>
    <row r="20" spans="1:7" ht="18" customHeight="1" x14ac:dyDescent="0.2">
      <c r="A20" s="5" t="s">
        <v>36</v>
      </c>
      <c r="B20" s="31" t="s">
        <v>178</v>
      </c>
      <c r="C20" s="32"/>
      <c r="D20" s="33" t="s">
        <v>9</v>
      </c>
      <c r="E20" s="34">
        <v>14</v>
      </c>
      <c r="F20" s="35">
        <v>256.7</v>
      </c>
      <c r="G20" s="35">
        <f>E20*F20</f>
        <v>3593.7999999999997</v>
      </c>
    </row>
    <row r="21" spans="1:7" x14ac:dyDescent="0.2">
      <c r="A21" s="5" t="s">
        <v>37</v>
      </c>
      <c r="B21" s="31" t="s">
        <v>26</v>
      </c>
      <c r="C21" s="31"/>
      <c r="D21" s="33" t="s">
        <v>107</v>
      </c>
      <c r="E21" s="34">
        <v>44</v>
      </c>
      <c r="F21" s="35">
        <v>6</v>
      </c>
      <c r="G21" s="35">
        <f>E21*F21</f>
        <v>264</v>
      </c>
    </row>
    <row r="22" spans="1:7" x14ac:dyDescent="0.2">
      <c r="A22" s="5" t="s">
        <v>38</v>
      </c>
      <c r="B22" s="15" t="s">
        <v>27</v>
      </c>
      <c r="C22" s="36"/>
      <c r="D22" s="5" t="s">
        <v>28</v>
      </c>
      <c r="E22" s="35">
        <v>21</v>
      </c>
      <c r="F22" s="35">
        <v>26</v>
      </c>
      <c r="G22" s="35">
        <f>E22*F22</f>
        <v>546</v>
      </c>
    </row>
    <row r="23" spans="1:7" x14ac:dyDescent="0.2">
      <c r="A23" s="5"/>
      <c r="B23" s="14" t="s">
        <v>40</v>
      </c>
      <c r="C23" s="14"/>
      <c r="D23" s="5"/>
      <c r="E23" s="35"/>
      <c r="F23" s="35"/>
      <c r="G23" s="37">
        <f>SUM(G19:G22)</f>
        <v>6288.76</v>
      </c>
    </row>
    <row r="24" spans="1:7" x14ac:dyDescent="0.2">
      <c r="A24" s="7">
        <v>5</v>
      </c>
      <c r="B24" s="18" t="s">
        <v>43</v>
      </c>
      <c r="C24" s="30"/>
      <c r="D24" s="5"/>
      <c r="E24" s="35"/>
      <c r="F24" s="35"/>
      <c r="G24" s="35"/>
    </row>
    <row r="25" spans="1:7" x14ac:dyDescent="0.2">
      <c r="A25" s="5" t="s">
        <v>41</v>
      </c>
      <c r="B25" s="10" t="s">
        <v>42</v>
      </c>
      <c r="C25" s="19"/>
      <c r="D25" s="5" t="s">
        <v>28</v>
      </c>
      <c r="E25" s="35">
        <v>12</v>
      </c>
      <c r="F25" s="35">
        <v>76.7</v>
      </c>
      <c r="G25" s="35">
        <f>E25*F25</f>
        <v>920.40000000000009</v>
      </c>
    </row>
    <row r="26" spans="1:7" x14ac:dyDescent="0.2">
      <c r="A26" s="5" t="s">
        <v>162</v>
      </c>
      <c r="B26" s="85" t="s">
        <v>163</v>
      </c>
      <c r="C26" s="9"/>
      <c r="D26" s="5" t="s">
        <v>28</v>
      </c>
      <c r="E26" s="35">
        <v>12</v>
      </c>
      <c r="F26" s="35">
        <v>180</v>
      </c>
      <c r="G26" s="35">
        <f>E26*F26</f>
        <v>2160</v>
      </c>
    </row>
    <row r="27" spans="1:7" x14ac:dyDescent="0.2">
      <c r="A27" s="5" t="s">
        <v>165</v>
      </c>
      <c r="B27" s="15" t="s">
        <v>167</v>
      </c>
      <c r="C27" s="15"/>
      <c r="D27" s="6" t="s">
        <v>107</v>
      </c>
      <c r="E27" s="35">
        <v>60</v>
      </c>
      <c r="F27" s="35">
        <v>2.5299999999999998</v>
      </c>
      <c r="G27" s="35">
        <f>E27*F27</f>
        <v>151.79999999999998</v>
      </c>
    </row>
    <row r="28" spans="1:7" x14ac:dyDescent="0.2">
      <c r="A28" s="5"/>
      <c r="B28" s="14" t="s">
        <v>44</v>
      </c>
      <c r="C28" s="14"/>
      <c r="D28" s="6"/>
      <c r="E28" s="35"/>
      <c r="F28" s="35"/>
      <c r="G28" s="37">
        <f>SUM(G25:G27)</f>
        <v>3232.2000000000003</v>
      </c>
    </row>
    <row r="29" spans="1:7" x14ac:dyDescent="0.2">
      <c r="A29" s="7">
        <v>6</v>
      </c>
      <c r="B29" s="18" t="s">
        <v>45</v>
      </c>
      <c r="C29" s="18"/>
      <c r="D29" s="5"/>
      <c r="E29" s="35"/>
      <c r="F29" s="35"/>
      <c r="G29" s="35"/>
    </row>
    <row r="30" spans="1:7" ht="43.5" customHeight="1" x14ac:dyDescent="0.2">
      <c r="A30" s="5" t="s">
        <v>46</v>
      </c>
      <c r="B30" s="15" t="s">
        <v>48</v>
      </c>
      <c r="C30" s="19"/>
      <c r="D30" s="5" t="s">
        <v>28</v>
      </c>
      <c r="E30" s="35">
        <v>2.4500000000000002</v>
      </c>
      <c r="F30" s="35">
        <v>581.64</v>
      </c>
      <c r="G30" s="35">
        <f>E30*F30</f>
        <v>1425.018</v>
      </c>
    </row>
    <row r="31" spans="1:7" ht="18.75" customHeight="1" x14ac:dyDescent="0.2">
      <c r="A31" s="5" t="s">
        <v>47</v>
      </c>
      <c r="B31" s="15" t="s">
        <v>65</v>
      </c>
      <c r="C31" s="15"/>
      <c r="D31" s="5" t="s">
        <v>28</v>
      </c>
      <c r="E31" s="27">
        <v>1</v>
      </c>
      <c r="F31" s="28">
        <v>804.8</v>
      </c>
      <c r="G31" s="35">
        <f>E31*F31</f>
        <v>804.8</v>
      </c>
    </row>
    <row r="32" spans="1:7" ht="39.75" customHeight="1" x14ac:dyDescent="0.2">
      <c r="A32" s="5" t="s">
        <v>51</v>
      </c>
      <c r="B32" s="15" t="s">
        <v>50</v>
      </c>
      <c r="C32" s="36"/>
      <c r="D32" s="5" t="s">
        <v>52</v>
      </c>
      <c r="E32" s="27">
        <v>161.69999999999999</v>
      </c>
      <c r="F32" s="28">
        <v>12.86</v>
      </c>
      <c r="G32" s="26">
        <f>E32*F32</f>
        <v>2079.462</v>
      </c>
    </row>
    <row r="33" spans="1:7" ht="21" customHeight="1" x14ac:dyDescent="0.2">
      <c r="A33" s="33" t="s">
        <v>90</v>
      </c>
      <c r="B33" s="82" t="s">
        <v>179</v>
      </c>
      <c r="C33" s="32"/>
      <c r="D33" s="5" t="s">
        <v>91</v>
      </c>
      <c r="E33" s="27">
        <v>2</v>
      </c>
      <c r="F33" s="28">
        <v>30</v>
      </c>
      <c r="G33" s="26">
        <f>E33*F33</f>
        <v>60</v>
      </c>
    </row>
    <row r="34" spans="1:7" x14ac:dyDescent="0.2">
      <c r="A34" s="33" t="s">
        <v>93</v>
      </c>
      <c r="B34" s="82" t="s">
        <v>92</v>
      </c>
      <c r="C34" s="82"/>
      <c r="D34" s="5" t="s">
        <v>91</v>
      </c>
      <c r="E34" s="27">
        <v>2</v>
      </c>
      <c r="F34" s="28">
        <v>30</v>
      </c>
      <c r="G34" s="26">
        <f>E34*F34</f>
        <v>60</v>
      </c>
    </row>
    <row r="35" spans="1:7" x14ac:dyDescent="0.2">
      <c r="A35" s="5"/>
      <c r="B35" s="14" t="s">
        <v>49</v>
      </c>
      <c r="C35" s="14"/>
      <c r="D35" s="5"/>
      <c r="E35" s="27"/>
      <c r="F35" s="28"/>
      <c r="G35" s="29">
        <f>SUM(G30:G34)</f>
        <v>4429.2800000000007</v>
      </c>
    </row>
    <row r="36" spans="1:7" x14ac:dyDescent="0.2">
      <c r="A36" s="7">
        <v>7</v>
      </c>
      <c r="B36" s="18" t="s">
        <v>53</v>
      </c>
      <c r="C36" s="18"/>
      <c r="D36" s="5"/>
      <c r="E36" s="27"/>
      <c r="F36" s="28"/>
      <c r="G36" s="26"/>
    </row>
    <row r="37" spans="1:7" ht="18" customHeight="1" x14ac:dyDescent="0.2">
      <c r="A37" s="5" t="s">
        <v>54</v>
      </c>
      <c r="B37" s="15" t="s">
        <v>61</v>
      </c>
      <c r="C37" s="15"/>
      <c r="D37" s="5" t="s">
        <v>59</v>
      </c>
      <c r="E37" s="27">
        <v>1</v>
      </c>
      <c r="F37" s="27">
        <v>4000</v>
      </c>
      <c r="G37" s="26">
        <f>E37*F37</f>
        <v>4000</v>
      </c>
    </row>
    <row r="38" spans="1:7" ht="18" customHeight="1" x14ac:dyDescent="0.2">
      <c r="A38" s="5" t="s">
        <v>55</v>
      </c>
      <c r="B38" s="15" t="s">
        <v>57</v>
      </c>
      <c r="C38" s="15"/>
      <c r="D38" s="5" t="s">
        <v>29</v>
      </c>
      <c r="E38" s="27">
        <v>1</v>
      </c>
      <c r="F38" s="27">
        <v>36000</v>
      </c>
      <c r="G38" s="26">
        <f t="shared" ref="G38:G39" si="0">E38*F38</f>
        <v>36000</v>
      </c>
    </row>
    <row r="39" spans="1:7" ht="25.5" customHeight="1" x14ac:dyDescent="0.2">
      <c r="A39" s="5" t="s">
        <v>56</v>
      </c>
      <c r="B39" s="15" t="s">
        <v>58</v>
      </c>
      <c r="C39" s="36"/>
      <c r="D39" s="5" t="s">
        <v>59</v>
      </c>
      <c r="E39" s="27">
        <v>1</v>
      </c>
      <c r="F39" s="27">
        <v>1200</v>
      </c>
      <c r="G39" s="26">
        <f t="shared" si="0"/>
        <v>1200</v>
      </c>
    </row>
    <row r="40" spans="1:7" ht="38.25" customHeight="1" x14ac:dyDescent="0.2">
      <c r="A40" s="5" t="s">
        <v>63</v>
      </c>
      <c r="B40" s="15" t="s">
        <v>62</v>
      </c>
      <c r="C40" s="15"/>
      <c r="D40" s="5" t="s">
        <v>59</v>
      </c>
      <c r="E40" s="27">
        <v>1</v>
      </c>
      <c r="F40" s="27">
        <v>2400</v>
      </c>
      <c r="G40" s="26">
        <v>2685.54</v>
      </c>
    </row>
    <row r="41" spans="1:7" ht="45.75" customHeight="1" x14ac:dyDescent="0.2">
      <c r="A41" s="5" t="s">
        <v>64</v>
      </c>
      <c r="B41" s="15" t="s">
        <v>78</v>
      </c>
      <c r="C41" s="15"/>
      <c r="D41" s="5" t="s">
        <v>77</v>
      </c>
      <c r="E41" s="27">
        <v>70</v>
      </c>
      <c r="F41" s="27">
        <v>33.93</v>
      </c>
      <c r="G41" s="26">
        <v>2685.54</v>
      </c>
    </row>
    <row r="42" spans="1:7" x14ac:dyDescent="0.2">
      <c r="A42" s="5" t="s">
        <v>76</v>
      </c>
      <c r="B42" s="12" t="s">
        <v>171</v>
      </c>
      <c r="C42" s="13"/>
      <c r="D42" s="5" t="s">
        <v>172</v>
      </c>
      <c r="E42" s="27">
        <v>60</v>
      </c>
      <c r="F42" s="27">
        <v>12.27</v>
      </c>
      <c r="G42" s="26">
        <v>2685.54</v>
      </c>
    </row>
    <row r="43" spans="1:7" ht="54.75" customHeight="1" x14ac:dyDescent="0.2">
      <c r="A43" s="5" t="s">
        <v>170</v>
      </c>
      <c r="B43" s="15" t="s">
        <v>66</v>
      </c>
      <c r="C43" s="36"/>
      <c r="D43" s="5" t="s">
        <v>67</v>
      </c>
      <c r="E43" s="27">
        <v>8</v>
      </c>
      <c r="F43" s="27">
        <v>256.7</v>
      </c>
      <c r="G43" s="26">
        <f>E43*F43</f>
        <v>2053.6</v>
      </c>
    </row>
    <row r="44" spans="1:7" x14ac:dyDescent="0.2">
      <c r="A44" s="5"/>
      <c r="B44" s="14" t="s">
        <v>60</v>
      </c>
      <c r="C44" s="14"/>
      <c r="D44" s="5"/>
      <c r="E44" s="27"/>
      <c r="F44" s="27"/>
      <c r="G44" s="29">
        <f>SUM(G37:G43)</f>
        <v>51310.22</v>
      </c>
    </row>
    <row r="45" spans="1:7" x14ac:dyDescent="0.2">
      <c r="A45" s="7">
        <v>8</v>
      </c>
      <c r="B45" s="18" t="s">
        <v>73</v>
      </c>
      <c r="C45" s="18"/>
      <c r="D45" s="5"/>
      <c r="E45" s="27"/>
      <c r="F45" s="27"/>
      <c r="G45" s="26"/>
    </row>
    <row r="46" spans="1:7" ht="17.25" customHeight="1" x14ac:dyDescent="0.2">
      <c r="A46" s="5" t="s">
        <v>70</v>
      </c>
      <c r="B46" s="15" t="s">
        <v>68</v>
      </c>
      <c r="C46" s="15"/>
      <c r="D46" s="2" t="s">
        <v>4</v>
      </c>
      <c r="E46" s="27">
        <v>3</v>
      </c>
      <c r="F46" s="27">
        <v>361.36</v>
      </c>
      <c r="G46" s="26">
        <f>E46*F46</f>
        <v>1084.08</v>
      </c>
    </row>
    <row r="47" spans="1:7" ht="66.75" customHeight="1" x14ac:dyDescent="0.2">
      <c r="A47" s="5" t="s">
        <v>71</v>
      </c>
      <c r="B47" s="15" t="s">
        <v>69</v>
      </c>
      <c r="C47" s="19"/>
      <c r="D47" s="2" t="s">
        <v>5</v>
      </c>
      <c r="E47" s="27">
        <v>25</v>
      </c>
      <c r="F47" s="27">
        <v>188.71</v>
      </c>
      <c r="G47" s="26">
        <f>E47*F47</f>
        <v>4717.75</v>
      </c>
    </row>
    <row r="48" spans="1:7" x14ac:dyDescent="0.2">
      <c r="A48" s="5" t="s">
        <v>72</v>
      </c>
      <c r="B48" s="38" t="s">
        <v>116</v>
      </c>
      <c r="C48" s="39"/>
      <c r="D48" s="2" t="s">
        <v>5</v>
      </c>
      <c r="E48" s="27">
        <v>50</v>
      </c>
      <c r="F48" s="27">
        <v>52.88</v>
      </c>
      <c r="G48" s="26">
        <f>E48*F48</f>
        <v>2644</v>
      </c>
    </row>
    <row r="49" spans="1:7" ht="16.5" customHeight="1" x14ac:dyDescent="0.2">
      <c r="A49" s="5" t="s">
        <v>74</v>
      </c>
      <c r="B49" s="15" t="s">
        <v>120</v>
      </c>
      <c r="C49" s="15"/>
      <c r="D49" s="5" t="s">
        <v>59</v>
      </c>
      <c r="E49" s="27">
        <v>2</v>
      </c>
      <c r="F49" s="27">
        <v>250</v>
      </c>
      <c r="G49" s="26">
        <f>E49*F49</f>
        <v>500</v>
      </c>
    </row>
    <row r="50" spans="1:7" ht="41.25" customHeight="1" x14ac:dyDescent="0.2">
      <c r="A50" s="5" t="s">
        <v>118</v>
      </c>
      <c r="B50" s="15" t="s">
        <v>169</v>
      </c>
      <c r="C50" s="15"/>
      <c r="D50" s="5" t="s">
        <v>119</v>
      </c>
      <c r="E50" s="27">
        <v>2</v>
      </c>
      <c r="F50" s="27">
        <v>354.26</v>
      </c>
      <c r="G50" s="26">
        <f>E50*F50</f>
        <v>708.52</v>
      </c>
    </row>
    <row r="51" spans="1:7" x14ac:dyDescent="0.2">
      <c r="A51" s="5"/>
      <c r="B51" s="14" t="s">
        <v>75</v>
      </c>
      <c r="C51" s="14"/>
      <c r="D51" s="5"/>
      <c r="E51" s="28"/>
      <c r="F51" s="27"/>
      <c r="G51" s="29">
        <f>SUM(G46:G50)</f>
        <v>9654.35</v>
      </c>
    </row>
    <row r="52" spans="1:7" x14ac:dyDescent="0.2">
      <c r="A52" s="7">
        <v>9</v>
      </c>
      <c r="B52" s="18" t="s">
        <v>94</v>
      </c>
      <c r="C52" s="18"/>
      <c r="D52" s="3"/>
      <c r="E52" s="83"/>
      <c r="F52" s="83"/>
      <c r="G52" s="83"/>
    </row>
    <row r="53" spans="1:7" x14ac:dyDescent="0.2">
      <c r="A53" s="5" t="s">
        <v>88</v>
      </c>
      <c r="B53" s="15" t="s">
        <v>95</v>
      </c>
      <c r="C53" s="15"/>
      <c r="D53" s="5" t="s">
        <v>9</v>
      </c>
      <c r="E53" s="27">
        <v>16</v>
      </c>
      <c r="F53" s="27">
        <v>126.81</v>
      </c>
      <c r="G53" s="26">
        <f>E53*F53</f>
        <v>2028.96</v>
      </c>
    </row>
    <row r="54" spans="1:7" ht="27" customHeight="1" x14ac:dyDescent="0.2">
      <c r="A54" s="5" t="s">
        <v>89</v>
      </c>
      <c r="B54" s="15" t="s">
        <v>96</v>
      </c>
      <c r="C54" s="15"/>
      <c r="D54" s="5" t="s">
        <v>168</v>
      </c>
      <c r="E54" s="27">
        <v>2</v>
      </c>
      <c r="F54" s="27">
        <v>750</v>
      </c>
      <c r="G54" s="26">
        <f>E54*F54</f>
        <v>1500</v>
      </c>
    </row>
    <row r="55" spans="1:7" ht="27.75" customHeight="1" x14ac:dyDescent="0.2">
      <c r="A55" s="5" t="s">
        <v>98</v>
      </c>
      <c r="B55" s="15" t="s">
        <v>97</v>
      </c>
      <c r="C55" s="15"/>
      <c r="D55" s="5" t="s">
        <v>168</v>
      </c>
      <c r="E55" s="27">
        <v>1</v>
      </c>
      <c r="F55" s="27">
        <v>1250</v>
      </c>
      <c r="G55" s="26">
        <f>E55*F55</f>
        <v>1250</v>
      </c>
    </row>
    <row r="56" spans="1:7" x14ac:dyDescent="0.2">
      <c r="A56" s="5"/>
      <c r="B56" s="14" t="s">
        <v>87</v>
      </c>
      <c r="C56" s="14"/>
      <c r="D56" s="5"/>
      <c r="E56" s="27"/>
      <c r="F56" s="27"/>
      <c r="G56" s="29">
        <f>SUM(G53:G55)</f>
        <v>4778.96</v>
      </c>
    </row>
    <row r="57" spans="1:7" x14ac:dyDescent="0.2">
      <c r="A57" s="7">
        <v>10</v>
      </c>
      <c r="B57" s="18" t="s">
        <v>85</v>
      </c>
      <c r="C57" s="18"/>
      <c r="D57" s="5"/>
      <c r="E57" s="27"/>
      <c r="F57" s="27"/>
      <c r="G57" s="26"/>
    </row>
    <row r="58" spans="1:7" x14ac:dyDescent="0.2">
      <c r="A58" s="5" t="s">
        <v>99</v>
      </c>
      <c r="B58" s="15" t="s">
        <v>123</v>
      </c>
      <c r="C58" s="19"/>
      <c r="D58" s="5" t="s">
        <v>9</v>
      </c>
      <c r="E58" s="27">
        <v>24</v>
      </c>
      <c r="F58" s="27">
        <v>13.74</v>
      </c>
      <c r="G58" s="26">
        <f>E58*F58</f>
        <v>329.76</v>
      </c>
    </row>
    <row r="59" spans="1:7" ht="25.5" customHeight="1" x14ac:dyDescent="0.2">
      <c r="A59" s="5" t="s">
        <v>100</v>
      </c>
      <c r="B59" s="15" t="s">
        <v>86</v>
      </c>
      <c r="C59" s="15"/>
      <c r="D59" s="5" t="s">
        <v>28</v>
      </c>
      <c r="E59" s="27">
        <v>9.41</v>
      </c>
      <c r="F59" s="27">
        <v>18</v>
      </c>
      <c r="G59" s="26">
        <f>E59*F59</f>
        <v>169.38</v>
      </c>
    </row>
    <row r="60" spans="1:7" x14ac:dyDescent="0.2">
      <c r="A60" s="5"/>
      <c r="B60" s="14" t="s">
        <v>101</v>
      </c>
      <c r="C60" s="14"/>
      <c r="D60" s="5"/>
      <c r="E60" s="28"/>
      <c r="F60" s="27"/>
      <c r="G60" s="29">
        <f>SUM(G58:G59)</f>
        <v>499.14</v>
      </c>
    </row>
    <row r="61" spans="1:7" x14ac:dyDescent="0.2">
      <c r="A61" s="5"/>
      <c r="B61" s="14" t="s">
        <v>79</v>
      </c>
      <c r="C61" s="14"/>
      <c r="D61" s="5"/>
      <c r="E61" s="28"/>
      <c r="F61" s="83"/>
      <c r="G61" s="29">
        <f>G9+G12+G17+G23+G28+G35+G44+G51+G56+G60</f>
        <v>99719.48000000001</v>
      </c>
    </row>
    <row r="62" spans="1:7" x14ac:dyDescent="0.2">
      <c r="A62" s="7">
        <v>11</v>
      </c>
      <c r="B62" s="18" t="s">
        <v>80</v>
      </c>
      <c r="C62" s="18"/>
      <c r="D62" s="5" t="s">
        <v>81</v>
      </c>
      <c r="E62" s="53">
        <f>BDI!B14</f>
        <v>0.20000999999999999</v>
      </c>
      <c r="F62" s="83"/>
      <c r="G62" s="29">
        <f>G61*20%</f>
        <v>19943.896000000004</v>
      </c>
    </row>
    <row r="63" spans="1:7" x14ac:dyDescent="0.2">
      <c r="A63" s="4"/>
      <c r="B63" s="20" t="s">
        <v>102</v>
      </c>
      <c r="C63" s="20"/>
      <c r="D63" s="3"/>
      <c r="E63" s="8"/>
      <c r="F63" s="83"/>
      <c r="G63" s="29">
        <f>SUM(G61:G62)</f>
        <v>119663.37600000002</v>
      </c>
    </row>
    <row r="64" spans="1:7" ht="17.25" customHeight="1" x14ac:dyDescent="0.2">
      <c r="A64" s="50"/>
      <c r="B64" s="51"/>
      <c r="C64" s="51"/>
      <c r="D64" s="51"/>
      <c r="E64" s="51"/>
      <c r="F64" s="51"/>
      <c r="G64" s="52"/>
    </row>
    <row r="65" spans="1:7" x14ac:dyDescent="0.2">
      <c r="A65" s="16" t="s">
        <v>143</v>
      </c>
      <c r="B65" s="16"/>
      <c r="C65" s="16"/>
      <c r="D65" s="16"/>
      <c r="E65" s="16"/>
      <c r="F65" s="16"/>
      <c r="G65" s="16"/>
    </row>
    <row r="66" spans="1:7" ht="27.75" customHeight="1" x14ac:dyDescent="0.2">
      <c r="A66" s="40" t="s">
        <v>7</v>
      </c>
      <c r="B66" s="10" t="s">
        <v>124</v>
      </c>
      <c r="C66" s="10"/>
      <c r="D66" s="10"/>
      <c r="E66" s="10"/>
      <c r="F66" s="10"/>
      <c r="G66" s="10"/>
    </row>
    <row r="67" spans="1:7" ht="31.5" customHeight="1" x14ac:dyDescent="0.2">
      <c r="A67" s="40" t="s">
        <v>8</v>
      </c>
      <c r="B67" s="10" t="s">
        <v>83</v>
      </c>
      <c r="C67" s="10"/>
      <c r="D67" s="10"/>
      <c r="E67" s="10"/>
      <c r="F67" s="10"/>
      <c r="G67" s="10"/>
    </row>
    <row r="68" spans="1:7" ht="20.25" customHeight="1" x14ac:dyDescent="0.2">
      <c r="A68" s="41" t="s">
        <v>19</v>
      </c>
      <c r="B68" s="88" t="s">
        <v>17</v>
      </c>
      <c r="C68" s="88"/>
      <c r="D68" s="88"/>
      <c r="E68" s="88"/>
      <c r="F68" s="88"/>
      <c r="G68" s="88"/>
    </row>
    <row r="69" spans="1:7" ht="26.25" customHeight="1" x14ac:dyDescent="0.2">
      <c r="A69" s="41" t="s">
        <v>13</v>
      </c>
      <c r="B69" s="10" t="s">
        <v>82</v>
      </c>
      <c r="C69" s="10"/>
      <c r="D69" s="10"/>
      <c r="E69" s="10"/>
      <c r="F69" s="10"/>
      <c r="G69" s="10"/>
    </row>
    <row r="70" spans="1:7" ht="32.25" customHeight="1" x14ac:dyDescent="0.2">
      <c r="A70" s="5" t="s">
        <v>23</v>
      </c>
      <c r="B70" s="10" t="s">
        <v>84</v>
      </c>
      <c r="C70" s="11"/>
      <c r="D70" s="11"/>
      <c r="E70" s="11"/>
      <c r="F70" s="11"/>
      <c r="G70" s="11"/>
    </row>
    <row r="71" spans="1:7" ht="30.75" customHeight="1" x14ac:dyDescent="0.2">
      <c r="A71" s="5" t="s">
        <v>24</v>
      </c>
      <c r="B71" s="10" t="s">
        <v>104</v>
      </c>
      <c r="C71" s="10"/>
      <c r="D71" s="10"/>
      <c r="E71" s="10"/>
      <c r="F71" s="10"/>
      <c r="G71" s="10"/>
    </row>
    <row r="72" spans="1:7" ht="107.25" customHeight="1" x14ac:dyDescent="0.2">
      <c r="A72" s="5" t="s">
        <v>25</v>
      </c>
      <c r="B72" s="10" t="s">
        <v>105</v>
      </c>
      <c r="C72" s="10"/>
      <c r="D72" s="10"/>
      <c r="E72" s="10"/>
      <c r="F72" s="10"/>
      <c r="G72" s="10"/>
    </row>
    <row r="73" spans="1:7" ht="27" customHeight="1" x14ac:dyDescent="0.2">
      <c r="A73" s="5" t="s">
        <v>35</v>
      </c>
      <c r="B73" s="10" t="s">
        <v>106</v>
      </c>
      <c r="C73" s="10"/>
      <c r="D73" s="10"/>
      <c r="E73" s="10"/>
      <c r="F73" s="10"/>
      <c r="G73" s="10"/>
    </row>
    <row r="74" spans="1:7" ht="17.25" customHeight="1" x14ac:dyDescent="0.2">
      <c r="A74" s="5" t="s">
        <v>36</v>
      </c>
      <c r="B74" s="10" t="s">
        <v>108</v>
      </c>
      <c r="C74" s="10"/>
      <c r="D74" s="10"/>
      <c r="E74" s="10"/>
      <c r="F74" s="10"/>
      <c r="G74" s="10"/>
    </row>
    <row r="75" spans="1:7" x14ac:dyDescent="0.2">
      <c r="A75" s="5" t="s">
        <v>37</v>
      </c>
      <c r="B75" s="10" t="s">
        <v>108</v>
      </c>
      <c r="C75" s="10"/>
      <c r="D75" s="10"/>
      <c r="E75" s="10"/>
      <c r="F75" s="10"/>
      <c r="G75" s="10"/>
    </row>
    <row r="76" spans="1:7" ht="30.75" customHeight="1" x14ac:dyDescent="0.2">
      <c r="A76" s="5" t="s">
        <v>38</v>
      </c>
      <c r="B76" s="10" t="s">
        <v>109</v>
      </c>
      <c r="C76" s="10"/>
      <c r="D76" s="10"/>
      <c r="E76" s="10"/>
      <c r="F76" s="10"/>
      <c r="G76" s="10"/>
    </row>
    <row r="77" spans="1:7" ht="33" customHeight="1" x14ac:dyDescent="0.2">
      <c r="A77" s="5" t="s">
        <v>41</v>
      </c>
      <c r="B77" s="10" t="s">
        <v>156</v>
      </c>
      <c r="C77" s="10"/>
      <c r="D77" s="10"/>
      <c r="E77" s="10"/>
      <c r="F77" s="10"/>
      <c r="G77" s="10"/>
    </row>
    <row r="78" spans="1:7" ht="33" customHeight="1" x14ac:dyDescent="0.2">
      <c r="A78" s="5" t="s">
        <v>162</v>
      </c>
      <c r="B78" s="10" t="s">
        <v>164</v>
      </c>
      <c r="C78" s="10"/>
      <c r="D78" s="10"/>
      <c r="E78" s="10"/>
      <c r="F78" s="10"/>
      <c r="G78" s="10"/>
    </row>
    <row r="79" spans="1:7" ht="30.75" customHeight="1" x14ac:dyDescent="0.2">
      <c r="A79" s="5" t="s">
        <v>165</v>
      </c>
      <c r="B79" s="85" t="s">
        <v>166</v>
      </c>
      <c r="C79" s="86"/>
      <c r="D79" s="86"/>
      <c r="E79" s="86"/>
      <c r="F79" s="86"/>
      <c r="G79" s="9"/>
    </row>
    <row r="80" spans="1:7" ht="41.25" customHeight="1" x14ac:dyDescent="0.2">
      <c r="A80" s="5" t="s">
        <v>46</v>
      </c>
      <c r="B80" s="10" t="s">
        <v>111</v>
      </c>
      <c r="C80" s="10"/>
      <c r="D80" s="10"/>
      <c r="E80" s="10"/>
      <c r="F80" s="10"/>
      <c r="G80" s="10"/>
    </row>
    <row r="81" spans="1:7" ht="55.5" customHeight="1" x14ac:dyDescent="0.2">
      <c r="A81" s="5" t="s">
        <v>47</v>
      </c>
      <c r="B81" s="10" t="s">
        <v>112</v>
      </c>
      <c r="C81" s="10"/>
      <c r="D81" s="10"/>
      <c r="E81" s="10"/>
      <c r="F81" s="10"/>
      <c r="G81" s="10"/>
    </row>
    <row r="82" spans="1:7" ht="30.75" customHeight="1" x14ac:dyDescent="0.2">
      <c r="A82" s="5" t="s">
        <v>51</v>
      </c>
      <c r="B82" s="10" t="s">
        <v>110</v>
      </c>
      <c r="C82" s="10"/>
      <c r="D82" s="10"/>
      <c r="E82" s="10"/>
      <c r="F82" s="10"/>
      <c r="G82" s="10"/>
    </row>
    <row r="83" spans="1:7" x14ac:dyDescent="0.2">
      <c r="A83" s="5" t="s">
        <v>90</v>
      </c>
      <c r="B83" s="10" t="s">
        <v>158</v>
      </c>
      <c r="C83" s="10"/>
      <c r="D83" s="10"/>
      <c r="E83" s="10"/>
      <c r="F83" s="10"/>
      <c r="G83" s="10"/>
    </row>
    <row r="84" spans="1:7" x14ac:dyDescent="0.2">
      <c r="A84" s="5" t="s">
        <v>93</v>
      </c>
      <c r="B84" s="10" t="s">
        <v>158</v>
      </c>
      <c r="C84" s="10"/>
      <c r="D84" s="10"/>
      <c r="E84" s="10"/>
      <c r="F84" s="10"/>
      <c r="G84" s="10"/>
    </row>
    <row r="85" spans="1:7" x14ac:dyDescent="0.2">
      <c r="A85" s="5" t="s">
        <v>54</v>
      </c>
      <c r="B85" s="10" t="s">
        <v>159</v>
      </c>
      <c r="C85" s="10"/>
      <c r="D85" s="10"/>
      <c r="E85" s="10"/>
      <c r="F85" s="10"/>
      <c r="G85" s="10"/>
    </row>
    <row r="86" spans="1:7" x14ac:dyDescent="0.2">
      <c r="A86" s="5" t="s">
        <v>55</v>
      </c>
      <c r="B86" s="10" t="s">
        <v>159</v>
      </c>
      <c r="C86" s="10"/>
      <c r="D86" s="10"/>
      <c r="E86" s="10"/>
      <c r="F86" s="10"/>
      <c r="G86" s="10"/>
    </row>
    <row r="87" spans="1:7" x14ac:dyDescent="0.2">
      <c r="A87" s="5" t="s">
        <v>56</v>
      </c>
      <c r="B87" s="10" t="s">
        <v>159</v>
      </c>
      <c r="C87" s="10"/>
      <c r="D87" s="10"/>
      <c r="E87" s="10"/>
      <c r="F87" s="10"/>
      <c r="G87" s="10"/>
    </row>
    <row r="88" spans="1:7" x14ac:dyDescent="0.2">
      <c r="A88" s="5" t="s">
        <v>63</v>
      </c>
      <c r="B88" s="10" t="s">
        <v>159</v>
      </c>
      <c r="C88" s="10"/>
      <c r="D88" s="10"/>
      <c r="E88" s="10"/>
      <c r="F88" s="10"/>
      <c r="G88" s="10"/>
    </row>
    <row r="89" spans="1:7" ht="36" customHeight="1" x14ac:dyDescent="0.2">
      <c r="A89" s="5" t="s">
        <v>64</v>
      </c>
      <c r="B89" s="10" t="s">
        <v>121</v>
      </c>
      <c r="C89" s="10"/>
      <c r="D89" s="10"/>
      <c r="E89" s="10"/>
      <c r="F89" s="10"/>
      <c r="G89" s="10"/>
    </row>
    <row r="90" spans="1:7" ht="42.75" customHeight="1" x14ac:dyDescent="0.2">
      <c r="A90" s="5" t="s">
        <v>76</v>
      </c>
      <c r="B90" s="10" t="s">
        <v>173</v>
      </c>
      <c r="C90" s="10"/>
      <c r="D90" s="10"/>
      <c r="E90" s="10"/>
      <c r="F90" s="10"/>
      <c r="G90" s="10"/>
    </row>
    <row r="91" spans="1:7" x14ac:dyDescent="0.2">
      <c r="A91" s="5" t="s">
        <v>170</v>
      </c>
      <c r="B91" s="10" t="s">
        <v>108</v>
      </c>
      <c r="C91" s="10"/>
      <c r="D91" s="10"/>
      <c r="E91" s="10"/>
      <c r="F91" s="10"/>
      <c r="G91" s="10"/>
    </row>
    <row r="92" spans="1:7" ht="41.25" customHeight="1" x14ac:dyDescent="0.2">
      <c r="A92" s="5" t="s">
        <v>70</v>
      </c>
      <c r="B92" s="10" t="s">
        <v>113</v>
      </c>
      <c r="C92" s="10"/>
      <c r="D92" s="10"/>
      <c r="E92" s="10"/>
      <c r="F92" s="10"/>
      <c r="G92" s="10"/>
    </row>
    <row r="93" spans="1:7" ht="60" customHeight="1" x14ac:dyDescent="0.2">
      <c r="A93" s="5" t="s">
        <v>71</v>
      </c>
      <c r="B93" s="10" t="s">
        <v>114</v>
      </c>
      <c r="C93" s="10"/>
      <c r="D93" s="10"/>
      <c r="E93" s="10"/>
      <c r="F93" s="10"/>
      <c r="G93" s="10"/>
    </row>
    <row r="94" spans="1:7" ht="44.25" customHeight="1" x14ac:dyDescent="0.2">
      <c r="A94" s="5" t="s">
        <v>72</v>
      </c>
      <c r="B94" s="10" t="s">
        <v>115</v>
      </c>
      <c r="C94" s="10"/>
      <c r="D94" s="10"/>
      <c r="E94" s="10"/>
      <c r="F94" s="10"/>
      <c r="G94" s="10"/>
    </row>
    <row r="95" spans="1:7" ht="37.5" customHeight="1" x14ac:dyDescent="0.2">
      <c r="A95" s="5" t="s">
        <v>74</v>
      </c>
      <c r="B95" s="10" t="s">
        <v>117</v>
      </c>
      <c r="C95" s="10"/>
      <c r="D95" s="10"/>
      <c r="E95" s="10"/>
      <c r="F95" s="10"/>
      <c r="G95" s="10"/>
    </row>
    <row r="96" spans="1:7" ht="54.75" customHeight="1" x14ac:dyDescent="0.2">
      <c r="A96" s="5" t="s">
        <v>118</v>
      </c>
      <c r="B96" s="10" t="s">
        <v>180</v>
      </c>
      <c r="C96" s="10"/>
      <c r="D96" s="10"/>
      <c r="E96" s="10"/>
      <c r="F96" s="10"/>
      <c r="G96" s="10"/>
    </row>
    <row r="97" spans="1:7" ht="26.25" customHeight="1" x14ac:dyDescent="0.2">
      <c r="A97" s="5" t="s">
        <v>88</v>
      </c>
      <c r="B97" s="10" t="s">
        <v>124</v>
      </c>
      <c r="C97" s="10"/>
      <c r="D97" s="10"/>
      <c r="E97" s="10"/>
      <c r="F97" s="10"/>
      <c r="G97" s="10"/>
    </row>
    <row r="98" spans="1:7" ht="27.75" customHeight="1" x14ac:dyDescent="0.2">
      <c r="A98" s="5" t="s">
        <v>89</v>
      </c>
      <c r="B98" s="10" t="s">
        <v>161</v>
      </c>
      <c r="C98" s="10"/>
      <c r="D98" s="10"/>
      <c r="E98" s="10"/>
      <c r="F98" s="10"/>
      <c r="G98" s="10"/>
    </row>
    <row r="99" spans="1:7" ht="18.75" customHeight="1" x14ac:dyDescent="0.2">
      <c r="A99" s="5" t="s">
        <v>98</v>
      </c>
      <c r="B99" s="10" t="s">
        <v>159</v>
      </c>
      <c r="C99" s="10"/>
      <c r="D99" s="10"/>
      <c r="E99" s="10"/>
      <c r="F99" s="10"/>
      <c r="G99" s="10"/>
    </row>
    <row r="100" spans="1:7" ht="22.5" customHeight="1" x14ac:dyDescent="0.2">
      <c r="A100" s="5" t="s">
        <v>99</v>
      </c>
      <c r="B100" s="10" t="s">
        <v>125</v>
      </c>
      <c r="C100" s="10"/>
      <c r="D100" s="10"/>
      <c r="E100" s="10"/>
      <c r="F100" s="10"/>
      <c r="G100" s="10"/>
    </row>
    <row r="101" spans="1:7" ht="47.25" customHeight="1" x14ac:dyDescent="0.2">
      <c r="A101" s="5" t="s">
        <v>100</v>
      </c>
      <c r="B101" s="10" t="s">
        <v>122</v>
      </c>
      <c r="C101" s="10"/>
      <c r="D101" s="10"/>
      <c r="E101" s="10"/>
      <c r="F101" s="10"/>
      <c r="G101" s="10"/>
    </row>
    <row r="102" spans="1:7" ht="15.75" customHeight="1" x14ac:dyDescent="0.2">
      <c r="A102" s="5">
        <v>11</v>
      </c>
      <c r="B102" s="10" t="s">
        <v>160</v>
      </c>
      <c r="C102" s="10"/>
      <c r="D102" s="10"/>
      <c r="E102" s="10"/>
      <c r="F102" s="10"/>
      <c r="G102" s="10"/>
    </row>
  </sheetData>
  <mergeCells count="105">
    <mergeCell ref="B3:C4"/>
    <mergeCell ref="D3:D4"/>
    <mergeCell ref="E3:E4"/>
    <mergeCell ref="F3:G3"/>
    <mergeCell ref="A1:G1"/>
    <mergeCell ref="B51:C51"/>
    <mergeCell ref="B61:C61"/>
    <mergeCell ref="B62:C62"/>
    <mergeCell ref="B58:C58"/>
    <mergeCell ref="B63:C63"/>
    <mergeCell ref="B33:C33"/>
    <mergeCell ref="B50:C50"/>
    <mergeCell ref="A64:G64"/>
    <mergeCell ref="B42:C42"/>
    <mergeCell ref="B78:G78"/>
    <mergeCell ref="B79:G79"/>
    <mergeCell ref="B90:G90"/>
    <mergeCell ref="B5:C5"/>
    <mergeCell ref="B7:C7"/>
    <mergeCell ref="A2:G2"/>
    <mergeCell ref="B15:C15"/>
    <mergeCell ref="B16:C16"/>
    <mergeCell ref="B17:C17"/>
    <mergeCell ref="B6:C6"/>
    <mergeCell ref="B9:C9"/>
    <mergeCell ref="B10:C10"/>
    <mergeCell ref="A3:A4"/>
    <mergeCell ref="B23:C23"/>
    <mergeCell ref="B37:C37"/>
    <mergeCell ref="B38:C38"/>
    <mergeCell ref="B31:C31"/>
    <mergeCell ref="B32:C32"/>
    <mergeCell ref="B35:C35"/>
    <mergeCell ref="B36:C36"/>
    <mergeCell ref="B24:C24"/>
    <mergeCell ref="B30:C30"/>
    <mergeCell ref="B29:C29"/>
    <mergeCell ref="B25:C25"/>
    <mergeCell ref="B26:C26"/>
    <mergeCell ref="B28:C28"/>
    <mergeCell ref="B18:C18"/>
    <mergeCell ref="B8:C8"/>
    <mergeCell ref="B19:C19"/>
    <mergeCell ref="B20:C20"/>
    <mergeCell ref="B22:C22"/>
    <mergeCell ref="B21:C21"/>
    <mergeCell ref="B11:C11"/>
    <mergeCell ref="B12:C12"/>
    <mergeCell ref="B13:C13"/>
    <mergeCell ref="B14:C14"/>
    <mergeCell ref="B27:C27"/>
    <mergeCell ref="B75:G75"/>
    <mergeCell ref="B76:G76"/>
    <mergeCell ref="B40:C40"/>
    <mergeCell ref="B49:C49"/>
    <mergeCell ref="B45:C45"/>
    <mergeCell ref="B46:C46"/>
    <mergeCell ref="B43:C43"/>
    <mergeCell ref="B47:C47"/>
    <mergeCell ref="B48:C48"/>
    <mergeCell ref="B41:C41"/>
    <mergeCell ref="B39:C39"/>
    <mergeCell ref="B44:C44"/>
    <mergeCell ref="B66:G66"/>
    <mergeCell ref="B67:G67"/>
    <mergeCell ref="B69:G69"/>
    <mergeCell ref="A65:G65"/>
    <mergeCell ref="B53:C53"/>
    <mergeCell ref="B54:C54"/>
    <mergeCell ref="B55:C55"/>
    <mergeCell ref="B34:C34"/>
    <mergeCell ref="B52:C52"/>
    <mergeCell ref="B56:C56"/>
    <mergeCell ref="B85:G85"/>
    <mergeCell ref="B86:G86"/>
    <mergeCell ref="B87:G87"/>
    <mergeCell ref="B84:G84"/>
    <mergeCell ref="B68:G68"/>
    <mergeCell ref="B57:C57"/>
    <mergeCell ref="B59:C59"/>
    <mergeCell ref="B60:C60"/>
    <mergeCell ref="B77:G77"/>
    <mergeCell ref="B80:G80"/>
    <mergeCell ref="B81:G81"/>
    <mergeCell ref="B82:G82"/>
    <mergeCell ref="B83:G83"/>
    <mergeCell ref="B70:G70"/>
    <mergeCell ref="B71:G71"/>
    <mergeCell ref="B72:G72"/>
    <mergeCell ref="B73:G73"/>
    <mergeCell ref="B74:G74"/>
    <mergeCell ref="B99:G99"/>
    <mergeCell ref="B100:G100"/>
    <mergeCell ref="B101:G101"/>
    <mergeCell ref="B102:G102"/>
    <mergeCell ref="B88:G88"/>
    <mergeCell ref="B89:G89"/>
    <mergeCell ref="B91:G91"/>
    <mergeCell ref="B92:G92"/>
    <mergeCell ref="B93:G93"/>
    <mergeCell ref="B94:G94"/>
    <mergeCell ref="B95:G95"/>
    <mergeCell ref="B97:G97"/>
    <mergeCell ref="B98:G98"/>
    <mergeCell ref="B96:G96"/>
  </mergeCells>
  <hyperlinks>
    <hyperlink ref="B68" r:id="rId1"/>
  </hyperlinks>
  <pageMargins left="0.70866141732283472" right="0.70866141732283472" top="0.74803149606299213" bottom="0.74803149606299213" header="0.31496062992125984" footer="0.31496062992125984"/>
  <pageSetup paperSize="9" scale="75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140" zoomScaleNormal="140" workbookViewId="0">
      <selection activeCell="B8" sqref="B8"/>
    </sheetView>
  </sheetViews>
  <sheetFormatPr defaultRowHeight="12.75" x14ac:dyDescent="0.2"/>
  <cols>
    <col min="1" max="1" width="72.1640625" customWidth="1"/>
    <col min="2" max="2" width="9.1640625" customWidth="1"/>
  </cols>
  <sheetData>
    <row r="1" spans="1:9" ht="15.75" x14ac:dyDescent="0.2">
      <c r="A1" s="42" t="s">
        <v>126</v>
      </c>
      <c r="B1" s="43"/>
      <c r="C1" s="45"/>
      <c r="D1" s="45"/>
    </row>
    <row r="2" spans="1:9" ht="15.75" x14ac:dyDescent="0.2">
      <c r="A2" s="46"/>
      <c r="B2" s="46"/>
      <c r="C2" s="45"/>
      <c r="D2" s="45"/>
    </row>
    <row r="3" spans="1:9" ht="15.75" x14ac:dyDescent="0.2">
      <c r="A3" s="43" t="s">
        <v>127</v>
      </c>
      <c r="B3" s="43"/>
      <c r="C3" s="45"/>
      <c r="D3" s="45"/>
    </row>
    <row r="4" spans="1:9" ht="15.75" x14ac:dyDescent="0.2">
      <c r="A4" s="46"/>
      <c r="B4" s="46"/>
      <c r="C4" s="45"/>
      <c r="D4" s="45"/>
    </row>
    <row r="5" spans="1:9" ht="15.75" x14ac:dyDescent="0.2">
      <c r="A5" s="43" t="s">
        <v>128</v>
      </c>
      <c r="B5" s="46"/>
      <c r="C5" s="45"/>
      <c r="D5" s="45"/>
    </row>
    <row r="6" spans="1:9" ht="15.75" x14ac:dyDescent="0.2">
      <c r="A6" s="46"/>
      <c r="B6" s="46"/>
      <c r="C6" s="45"/>
      <c r="D6" s="45"/>
    </row>
    <row r="7" spans="1:9" ht="15.75" x14ac:dyDescent="0.2">
      <c r="A7" s="43" t="s">
        <v>129</v>
      </c>
      <c r="B7" s="46"/>
      <c r="C7" s="45"/>
      <c r="D7" s="45"/>
    </row>
    <row r="8" spans="1:9" ht="15.75" x14ac:dyDescent="0.2">
      <c r="A8" s="46" t="s">
        <v>130</v>
      </c>
      <c r="B8" s="81">
        <v>1.6899999999999998E-2</v>
      </c>
      <c r="C8" s="45"/>
      <c r="D8" s="45"/>
      <c r="G8" s="78"/>
      <c r="H8" s="78"/>
    </row>
    <row r="9" spans="1:9" ht="15.75" x14ac:dyDescent="0.2">
      <c r="A9" s="46" t="s">
        <v>131</v>
      </c>
      <c r="B9" s="81">
        <v>5.0000000000000001E-4</v>
      </c>
      <c r="C9" s="45"/>
      <c r="D9" s="45"/>
      <c r="G9" s="78"/>
      <c r="H9" s="80"/>
    </row>
    <row r="10" spans="1:9" ht="15.75" x14ac:dyDescent="0.2">
      <c r="A10" s="46" t="s">
        <v>132</v>
      </c>
      <c r="B10" s="81">
        <v>5.0000000000000001E-4</v>
      </c>
      <c r="C10" s="45"/>
      <c r="D10" s="45"/>
      <c r="G10" s="78"/>
    </row>
    <row r="11" spans="1:9" ht="15.75" x14ac:dyDescent="0.2">
      <c r="A11" s="46" t="s">
        <v>133</v>
      </c>
      <c r="B11" s="81">
        <v>6.0000000000000001E-3</v>
      </c>
      <c r="C11" s="45"/>
      <c r="D11" s="45"/>
      <c r="G11" s="78"/>
    </row>
    <row r="12" spans="1:9" ht="15.75" x14ac:dyDescent="0.2">
      <c r="A12" s="46" t="s">
        <v>134</v>
      </c>
      <c r="B12" s="81">
        <v>7.0000000000000007E-2</v>
      </c>
      <c r="C12" s="45"/>
      <c r="D12" s="45"/>
    </row>
    <row r="13" spans="1:9" ht="15.75" x14ac:dyDescent="0.2">
      <c r="A13" s="46" t="s">
        <v>135</v>
      </c>
      <c r="B13" s="81">
        <v>8.6499999999999994E-2</v>
      </c>
      <c r="C13" s="45"/>
      <c r="D13" s="45"/>
      <c r="G13" s="79"/>
    </row>
    <row r="14" spans="1:9" ht="15.75" x14ac:dyDescent="0.2">
      <c r="A14" s="43" t="s">
        <v>128</v>
      </c>
      <c r="B14" s="44">
        <v>0.20000999999999999</v>
      </c>
      <c r="C14" s="45"/>
      <c r="D14" s="45"/>
    </row>
    <row r="15" spans="1:9" ht="15.75" x14ac:dyDescent="0.2">
      <c r="A15" s="46"/>
      <c r="B15" s="46"/>
      <c r="C15" s="45"/>
      <c r="D15" s="45"/>
      <c r="I15" s="77"/>
    </row>
    <row r="16" spans="1:9" ht="15.75" x14ac:dyDescent="0.2">
      <c r="A16" s="43" t="s">
        <v>136</v>
      </c>
      <c r="B16" s="44">
        <v>8.6499999999999994E-2</v>
      </c>
      <c r="C16" s="45"/>
      <c r="D16" s="45"/>
    </row>
    <row r="17" spans="1:4" ht="15.75" x14ac:dyDescent="0.2">
      <c r="A17" s="46" t="s">
        <v>137</v>
      </c>
      <c r="B17" s="47">
        <v>0.05</v>
      </c>
      <c r="C17" s="45"/>
      <c r="D17" s="45"/>
    </row>
    <row r="18" spans="1:4" ht="15.75" x14ac:dyDescent="0.2">
      <c r="A18" s="46" t="s">
        <v>138</v>
      </c>
      <c r="B18" s="47">
        <v>6.4999999999999997E-3</v>
      </c>
      <c r="C18" s="45"/>
      <c r="D18" s="45"/>
    </row>
    <row r="19" spans="1:4" ht="15.75" x14ac:dyDescent="0.2">
      <c r="A19" s="46" t="s">
        <v>139</v>
      </c>
      <c r="B19" s="47">
        <v>0.03</v>
      </c>
      <c r="C19" s="45"/>
      <c r="D19" s="45"/>
    </row>
    <row r="20" spans="1:4" ht="15.75" x14ac:dyDescent="0.2">
      <c r="A20" s="46" t="s">
        <v>140</v>
      </c>
      <c r="B20" s="47">
        <v>0</v>
      </c>
      <c r="C20" s="45"/>
      <c r="D20" s="45"/>
    </row>
    <row r="21" spans="1:4" ht="15.75" x14ac:dyDescent="0.2">
      <c r="A21" s="46"/>
      <c r="B21" s="46"/>
      <c r="C21" s="45"/>
      <c r="D21" s="45"/>
    </row>
    <row r="22" spans="1:4" ht="15.75" x14ac:dyDescent="0.2">
      <c r="A22" s="46"/>
      <c r="B22" s="46"/>
      <c r="C22" s="45"/>
      <c r="D22" s="45"/>
    </row>
    <row r="23" spans="1:4" ht="45" customHeight="1" x14ac:dyDescent="0.2">
      <c r="A23" s="49" t="s">
        <v>141</v>
      </c>
      <c r="B23" s="49"/>
      <c r="C23" s="45"/>
      <c r="D23" s="45"/>
    </row>
    <row r="24" spans="1:4" ht="15.75" x14ac:dyDescent="0.25">
      <c r="A24" s="48"/>
      <c r="B24" s="48"/>
      <c r="C24" s="45"/>
      <c r="D24" s="45"/>
    </row>
    <row r="25" spans="1:4" ht="15.75" x14ac:dyDescent="0.25">
      <c r="A25" s="48" t="s">
        <v>142</v>
      </c>
      <c r="B25" s="48"/>
      <c r="C25" s="45"/>
      <c r="D25" s="45"/>
    </row>
  </sheetData>
  <mergeCells count="1">
    <mergeCell ref="A23:B2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A4" zoomScale="130" zoomScaleNormal="130" workbookViewId="0">
      <selection activeCell="B21" sqref="B21"/>
    </sheetView>
  </sheetViews>
  <sheetFormatPr defaultRowHeight="12.75" x14ac:dyDescent="0.2"/>
  <cols>
    <col min="1" max="1" width="7.33203125" customWidth="1"/>
    <col min="2" max="2" width="67.6640625" customWidth="1"/>
    <col min="3" max="3" width="12.33203125" customWidth="1"/>
    <col min="4" max="4" width="15.5" customWidth="1"/>
    <col min="5" max="5" width="14.5" customWidth="1"/>
    <col min="6" max="6" width="15" customWidth="1"/>
    <col min="9" max="9" width="13.83203125" customWidth="1"/>
  </cols>
  <sheetData>
    <row r="1" spans="1:7" ht="63" customHeight="1" x14ac:dyDescent="0.2">
      <c r="A1" s="54" t="s">
        <v>153</v>
      </c>
      <c r="B1" s="55"/>
      <c r="C1" s="55"/>
      <c r="D1" s="55"/>
      <c r="E1" s="55"/>
      <c r="F1" s="55"/>
      <c r="G1" s="56"/>
    </row>
    <row r="2" spans="1:7" ht="21" customHeight="1" x14ac:dyDescent="0.2">
      <c r="A2" s="57" t="s">
        <v>155</v>
      </c>
      <c r="B2" s="58"/>
      <c r="C2" s="58"/>
      <c r="D2" s="58"/>
      <c r="E2" s="58"/>
      <c r="F2" s="58"/>
      <c r="G2" s="59"/>
    </row>
    <row r="3" spans="1:7" ht="15.75" x14ac:dyDescent="0.2">
      <c r="A3" s="61" t="s">
        <v>144</v>
      </c>
      <c r="B3" s="61" t="s">
        <v>145</v>
      </c>
      <c r="C3" s="62" t="s">
        <v>146</v>
      </c>
      <c r="D3" s="63"/>
      <c r="E3" s="64"/>
      <c r="F3" s="61" t="s">
        <v>147</v>
      </c>
      <c r="G3" s="65" t="s">
        <v>81</v>
      </c>
    </row>
    <row r="4" spans="1:7" ht="15.75" x14ac:dyDescent="0.2">
      <c r="A4" s="61"/>
      <c r="B4" s="61"/>
      <c r="C4" s="66" t="s">
        <v>148</v>
      </c>
      <c r="D4" s="66" t="s">
        <v>149</v>
      </c>
      <c r="E4" s="66" t="s">
        <v>150</v>
      </c>
      <c r="F4" s="61"/>
      <c r="G4" s="65"/>
    </row>
    <row r="5" spans="1:7" ht="15.75" x14ac:dyDescent="0.2">
      <c r="A5" s="61"/>
      <c r="B5" s="61"/>
      <c r="C5" s="67">
        <v>30</v>
      </c>
      <c r="D5" s="67">
        <v>60</v>
      </c>
      <c r="E5" s="67">
        <v>90</v>
      </c>
      <c r="F5" s="61"/>
      <c r="G5" s="65"/>
    </row>
    <row r="6" spans="1:7" ht="15.75" x14ac:dyDescent="0.2">
      <c r="A6" s="68">
        <v>1</v>
      </c>
      <c r="B6" s="69" t="str">
        <f>PCFP!B5</f>
        <v>SERVIÇOS TÉCNICOS INICIAIS</v>
      </c>
      <c r="C6" s="84">
        <v>1545</v>
      </c>
      <c r="D6" s="84">
        <v>1931</v>
      </c>
      <c r="E6" s="84">
        <f>F6-D6-C6</f>
        <v>640.52999999999975</v>
      </c>
      <c r="F6" s="70">
        <f>PCFP!G9</f>
        <v>4116.53</v>
      </c>
      <c r="G6" s="71">
        <f>F6/119663.38</f>
        <v>3.4400916972260012E-2</v>
      </c>
    </row>
    <row r="7" spans="1:7" ht="15.75" x14ac:dyDescent="0.2">
      <c r="A7" s="68">
        <v>2</v>
      </c>
      <c r="B7" s="69" t="str">
        <f>PCFP!B10</f>
        <v>ADMINISTRAÇÃO LOCAL</v>
      </c>
      <c r="C7" s="84">
        <v>2992</v>
      </c>
      <c r="D7" s="84">
        <v>3740</v>
      </c>
      <c r="E7" s="84">
        <f t="shared" ref="E7:E15" si="0">F7-D7-C7</f>
        <v>2620.2000000000007</v>
      </c>
      <c r="F7" s="70">
        <f>PCFP!G12</f>
        <v>9352.2000000000007</v>
      </c>
      <c r="G7" s="71">
        <f t="shared" ref="G7:G18" si="1">F7/119663.38</f>
        <v>7.8154235656723053E-2</v>
      </c>
    </row>
    <row r="8" spans="1:7" ht="15.75" x14ac:dyDescent="0.2">
      <c r="A8" s="68">
        <v>3</v>
      </c>
      <c r="B8" s="69" t="str">
        <f>PCFP!B13</f>
        <v>CANTEIRO DE OBRAS</v>
      </c>
      <c r="C8" s="84">
        <v>2168</v>
      </c>
      <c r="D8" s="84">
        <v>2710</v>
      </c>
      <c r="E8" s="84">
        <f t="shared" si="0"/>
        <v>1179.8400000000001</v>
      </c>
      <c r="F8" s="70">
        <f>PCFP!G17</f>
        <v>6057.84</v>
      </c>
      <c r="G8" s="71">
        <f t="shared" si="1"/>
        <v>5.0624008781968217E-2</v>
      </c>
    </row>
    <row r="9" spans="1:7" ht="15.75" x14ac:dyDescent="0.2">
      <c r="A9" s="68">
        <v>4</v>
      </c>
      <c r="B9" s="69" t="str">
        <f>PCFP!B18</f>
        <v>SERVIÇOS PRELIMINARES</v>
      </c>
      <c r="C9" s="84">
        <v>2300</v>
      </c>
      <c r="D9" s="84">
        <v>2875</v>
      </c>
      <c r="E9" s="84">
        <f t="shared" si="0"/>
        <v>1113.7600000000002</v>
      </c>
      <c r="F9" s="70">
        <f>PCFP!G23</f>
        <v>6288.76</v>
      </c>
      <c r="G9" s="71">
        <f t="shared" si="1"/>
        <v>5.2553755376122585E-2</v>
      </c>
    </row>
    <row r="10" spans="1:7" ht="15.75" x14ac:dyDescent="0.2">
      <c r="A10" s="68">
        <v>5</v>
      </c>
      <c r="B10" s="69" t="str">
        <f>PCFP!B24</f>
        <v>MOVIMENTO DE TERRA</v>
      </c>
      <c r="C10" s="84">
        <v>368</v>
      </c>
      <c r="D10" s="84">
        <v>460</v>
      </c>
      <c r="E10" s="84">
        <f t="shared" si="0"/>
        <v>2404.2000000000003</v>
      </c>
      <c r="F10" s="70">
        <f>PCFP!G28</f>
        <v>3232.2000000000003</v>
      </c>
      <c r="G10" s="71">
        <f t="shared" si="1"/>
        <v>2.7010769710833844E-2</v>
      </c>
    </row>
    <row r="11" spans="1:7" ht="15.75" x14ac:dyDescent="0.2">
      <c r="A11" s="68">
        <v>6</v>
      </c>
      <c r="B11" s="69" t="str">
        <f>PCFP!B29</f>
        <v>FUNDAÇÕES E ESTRUTURAS</v>
      </c>
      <c r="C11" s="84">
        <v>1771</v>
      </c>
      <c r="D11" s="84">
        <v>2214</v>
      </c>
      <c r="E11" s="84">
        <f t="shared" si="0"/>
        <v>444.28000000000065</v>
      </c>
      <c r="F11" s="70">
        <f>PCFP!G35</f>
        <v>4429.2800000000007</v>
      </c>
      <c r="G11" s="71">
        <f t="shared" si="1"/>
        <v>3.7014498504053625E-2</v>
      </c>
    </row>
    <row r="12" spans="1:7" ht="15.75" x14ac:dyDescent="0.2">
      <c r="A12" s="68">
        <v>7</v>
      </c>
      <c r="B12" s="69" t="str">
        <f>PCFP!B36</f>
        <v>INSTALAÇÕES ESPECIAIS</v>
      </c>
      <c r="C12" s="84">
        <v>19449</v>
      </c>
      <c r="D12" s="84">
        <v>24312</v>
      </c>
      <c r="E12" s="84">
        <f t="shared" si="0"/>
        <v>7549.2200000000012</v>
      </c>
      <c r="F12" s="70">
        <f>PCFP!G44</f>
        <v>51310.22</v>
      </c>
      <c r="G12" s="71">
        <f t="shared" si="1"/>
        <v>0.42878798843890253</v>
      </c>
    </row>
    <row r="13" spans="1:7" ht="18.75" customHeight="1" x14ac:dyDescent="0.2">
      <c r="A13" s="68">
        <v>8</v>
      </c>
      <c r="B13" s="69" t="str">
        <f>PCFP!B45</f>
        <v>URBANIZAÇÃO/INSTALAÇÕES/DISPOSITIVOS DE SEGURANÇA</v>
      </c>
      <c r="C13" s="84">
        <v>3861</v>
      </c>
      <c r="D13" s="84">
        <v>4827</v>
      </c>
      <c r="E13" s="84">
        <f t="shared" si="0"/>
        <v>966.35000000000036</v>
      </c>
      <c r="F13" s="70">
        <f>PCFP!G51</f>
        <v>9654.35</v>
      </c>
      <c r="G13" s="71">
        <f t="shared" si="1"/>
        <v>8.0679235368414301E-2</v>
      </c>
    </row>
    <row r="14" spans="1:7" ht="15.75" x14ac:dyDescent="0.2">
      <c r="A14" s="68">
        <v>9</v>
      </c>
      <c r="B14" s="69" t="str">
        <f>PCFP!B52</f>
        <v>SERVIÇOS COMPLEMENTARES/TESTES</v>
      </c>
      <c r="C14" s="84">
        <v>2911</v>
      </c>
      <c r="D14" s="84">
        <v>3639</v>
      </c>
      <c r="E14" s="84">
        <f t="shared" si="0"/>
        <v>-1771.04</v>
      </c>
      <c r="F14" s="70">
        <f>PCFP!G56</f>
        <v>4778.96</v>
      </c>
      <c r="G14" s="71">
        <f t="shared" si="1"/>
        <v>3.9936695754373641E-2</v>
      </c>
    </row>
    <row r="15" spans="1:7" ht="15.75" x14ac:dyDescent="0.2">
      <c r="A15" s="68">
        <v>10</v>
      </c>
      <c r="B15" s="69" t="str">
        <f>PCFP!B57</f>
        <v>LIMPEZA FINAL DA OBRA</v>
      </c>
      <c r="C15" s="84">
        <v>199</v>
      </c>
      <c r="D15" s="84">
        <v>249</v>
      </c>
      <c r="E15" s="84">
        <f t="shared" si="0"/>
        <v>51.139999999999986</v>
      </c>
      <c r="F15" s="70">
        <f>PCFP!G60</f>
        <v>499.14</v>
      </c>
      <c r="G15" s="71">
        <f t="shared" si="1"/>
        <v>4.1712009137632577E-3</v>
      </c>
    </row>
    <row r="16" spans="1:7" ht="15.75" x14ac:dyDescent="0.2">
      <c r="A16" s="68"/>
      <c r="B16" s="66" t="s">
        <v>154</v>
      </c>
      <c r="C16" s="84">
        <f>SUM(C5:C15)</f>
        <v>37594</v>
      </c>
      <c r="D16" s="84">
        <f>SUM(D5:D15)</f>
        <v>47017</v>
      </c>
      <c r="E16" s="84">
        <f>SUM(E5:E15)</f>
        <v>15288.480000000003</v>
      </c>
      <c r="F16" s="70">
        <f>SUM(F6:F15)</f>
        <v>99719.48000000001</v>
      </c>
      <c r="G16" s="71">
        <f t="shared" si="1"/>
        <v>0.83333330547741513</v>
      </c>
    </row>
    <row r="17" spans="1:9" ht="18.75" customHeight="1" x14ac:dyDescent="0.2">
      <c r="A17" s="72">
        <v>11</v>
      </c>
      <c r="B17" s="73" t="s">
        <v>157</v>
      </c>
      <c r="C17" s="70">
        <f>C16*20%</f>
        <v>7518.8</v>
      </c>
      <c r="D17" s="70">
        <f t="shared" ref="D17:E17" si="2">D16*20%</f>
        <v>9403.4</v>
      </c>
      <c r="E17" s="70">
        <f t="shared" si="2"/>
        <v>3057.6960000000008</v>
      </c>
      <c r="F17" s="70">
        <f>F16*20%</f>
        <v>19943.896000000004</v>
      </c>
      <c r="G17" s="71">
        <f t="shared" si="1"/>
        <v>0.16666666109548303</v>
      </c>
    </row>
    <row r="18" spans="1:9" ht="18.75" customHeight="1" x14ac:dyDescent="0.25">
      <c r="A18" s="74"/>
      <c r="B18" s="73" t="s">
        <v>151</v>
      </c>
      <c r="C18" s="70">
        <f>SUM(C16:C17)</f>
        <v>45112.800000000003</v>
      </c>
      <c r="D18" s="70">
        <f>SUM(D16:D17)</f>
        <v>56420.4</v>
      </c>
      <c r="E18" s="70">
        <f>SUM(E16:E17)</f>
        <v>18346.176000000003</v>
      </c>
      <c r="F18" s="75">
        <f>SUM(F16:F17)</f>
        <v>119663.37600000002</v>
      </c>
      <c r="G18" s="71">
        <f t="shared" si="1"/>
        <v>0.99999996657289814</v>
      </c>
      <c r="I18" s="60"/>
    </row>
    <row r="19" spans="1:9" ht="17.25" customHeight="1" x14ac:dyDescent="0.25">
      <c r="A19" s="74"/>
      <c r="B19" s="73" t="s">
        <v>152</v>
      </c>
      <c r="C19" s="70">
        <f>C18</f>
        <v>45112.800000000003</v>
      </c>
      <c r="D19" s="70">
        <f>C19+D18</f>
        <v>101533.20000000001</v>
      </c>
      <c r="E19" s="87">
        <f>F18</f>
        <v>119663.37600000002</v>
      </c>
      <c r="F19" s="76"/>
      <c r="G19" s="76"/>
    </row>
    <row r="22" spans="1:9" x14ac:dyDescent="0.2">
      <c r="F22" s="60"/>
    </row>
  </sheetData>
  <mergeCells count="7">
    <mergeCell ref="A3:A5"/>
    <mergeCell ref="B3:B5"/>
    <mergeCell ref="F3:F5"/>
    <mergeCell ref="G3:G5"/>
    <mergeCell ref="A1:G1"/>
    <mergeCell ref="A2:G2"/>
    <mergeCell ref="C3:E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PCFP</vt:lpstr>
      <vt:lpstr>BDI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ORÇAMENTO MINISTERIO DE MINAS E ENERGIA.xlsx</dc:title>
  <dc:creator>Alvanir da Silva Carvalho</dc:creator>
  <cp:lastModifiedBy>Alvanir da Silva Carvalho</cp:lastModifiedBy>
  <cp:lastPrinted>2024-02-16T14:09:42Z</cp:lastPrinted>
  <dcterms:created xsi:type="dcterms:W3CDTF">2024-02-09T15:49:43Z</dcterms:created>
  <dcterms:modified xsi:type="dcterms:W3CDTF">2024-02-16T14:10:40Z</dcterms:modified>
</cp:coreProperties>
</file>